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ercni1\Documents\CENOVÉ NABÍDKY\VEREJNE ZAKAZKY\SCHODY\"/>
    </mc:Choice>
  </mc:AlternateContent>
  <bookViews>
    <workbookView xWindow="0" yWindow="0" windowWidth="23040" windowHeight="9192" activeTab="1"/>
  </bookViews>
  <sheets>
    <sheet name="Rekapitulace stavby" sheetId="1" r:id="rId1"/>
    <sheet name="02 - Oprava schodiště - M..." sheetId="2" r:id="rId2"/>
  </sheets>
  <definedNames>
    <definedName name="_xlnm._FilterDatabase" localSheetId="1" hidden="1">'02 - Oprava schodiště - M...'!$C$119:$K$179</definedName>
    <definedName name="_xlnm.Print_Titles" localSheetId="1">'02 - Oprava schodiště - M...'!$119:$119</definedName>
    <definedName name="_xlnm.Print_Titles" localSheetId="0">'Rekapitulace stavby'!$92:$92</definedName>
    <definedName name="_xlnm.Print_Area" localSheetId="1">'02 - Oprava schodiště - M...'!$C$4:$J$76,'02 - Oprava schodiště - M...'!$C$82:$J$103,'02 - Oprava schodiště - M...'!$C$109:$J$179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T143" i="2" s="1"/>
  <c r="R144" i="2"/>
  <c r="R143" i="2"/>
  <c r="P144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3" i="2"/>
  <c r="BH123" i="2"/>
  <c r="BG123" i="2"/>
  <c r="BF123" i="2"/>
  <c r="T123" i="2"/>
  <c r="R123" i="2"/>
  <c r="P123" i="2"/>
  <c r="F114" i="2"/>
  <c r="E112" i="2"/>
  <c r="F87" i="2"/>
  <c r="E85" i="2"/>
  <c r="J22" i="2"/>
  <c r="E22" i="2"/>
  <c r="J117" i="2" s="1"/>
  <c r="J21" i="2"/>
  <c r="J19" i="2"/>
  <c r="E19" i="2"/>
  <c r="J89" i="2" s="1"/>
  <c r="J18" i="2"/>
  <c r="J16" i="2"/>
  <c r="E16" i="2"/>
  <c r="F90" i="2" s="1"/>
  <c r="J15" i="2"/>
  <c r="J13" i="2"/>
  <c r="E13" i="2"/>
  <c r="F116" i="2" s="1"/>
  <c r="J12" i="2"/>
  <c r="J87" i="2"/>
  <c r="L90" i="1"/>
  <c r="AM90" i="1"/>
  <c r="AM89" i="1"/>
  <c r="L89" i="1"/>
  <c r="AM87" i="1"/>
  <c r="L87" i="1"/>
  <c r="L85" i="1"/>
  <c r="L84" i="1"/>
  <c r="J165" i="2"/>
  <c r="J137" i="2"/>
  <c r="BK134" i="2"/>
  <c r="BK172" i="2"/>
  <c r="AS94" i="1"/>
  <c r="BK165" i="2"/>
  <c r="J144" i="2"/>
  <c r="BK123" i="2"/>
  <c r="BK164" i="2"/>
  <c r="J151" i="2"/>
  <c r="J177" i="2"/>
  <c r="J162" i="2"/>
  <c r="BK177" i="2"/>
  <c r="J164" i="2"/>
  <c r="J130" i="2"/>
  <c r="J134" i="2"/>
  <c r="BK174" i="2"/>
  <c r="BK153" i="2"/>
  <c r="BK135" i="2"/>
  <c r="BK147" i="2"/>
  <c r="J173" i="2"/>
  <c r="J155" i="2"/>
  <c r="J175" i="2"/>
  <c r="J141" i="2"/>
  <c r="J149" i="2"/>
  <c r="BK173" i="2"/>
  <c r="BK160" i="2"/>
  <c r="J178" i="2"/>
  <c r="BK129" i="2"/>
  <c r="BK157" i="2"/>
  <c r="J127" i="2"/>
  <c r="J172" i="2"/>
  <c r="J135" i="2"/>
  <c r="BK141" i="2"/>
  <c r="BK162" i="2"/>
  <c r="J138" i="2"/>
  <c r="BK149" i="2"/>
  <c r="J179" i="2"/>
  <c r="J158" i="2"/>
  <c r="BK179" i="2"/>
  <c r="BK155" i="2"/>
  <c r="BK137" i="2"/>
  <c r="J168" i="2"/>
  <c r="BK139" i="2"/>
  <c r="J142" i="2"/>
  <c r="J170" i="2"/>
  <c r="BK138" i="2"/>
  <c r="J166" i="2"/>
  <c r="BK144" i="2"/>
  <c r="BK166" i="2"/>
  <c r="BK151" i="2"/>
  <c r="J129" i="2"/>
  <c r="BK178" i="2"/>
  <c r="J160" i="2"/>
  <c r="BK130" i="2"/>
  <c r="BK168" i="2"/>
  <c r="J123" i="2"/>
  <c r="BK170" i="2"/>
  <c r="J147" i="2"/>
  <c r="J157" i="2"/>
  <c r="J139" i="2"/>
  <c r="BK175" i="2"/>
  <c r="BK142" i="2"/>
  <c r="J174" i="2"/>
  <c r="BK158" i="2"/>
  <c r="J153" i="2"/>
  <c r="BK127" i="2"/>
  <c r="BK122" i="2" l="1"/>
  <c r="J122" i="2" s="1"/>
  <c r="J96" i="2" s="1"/>
  <c r="T128" i="2"/>
  <c r="BK128" i="2"/>
  <c r="J128" i="2" s="1"/>
  <c r="J97" i="2" s="1"/>
  <c r="P136" i="2"/>
  <c r="R146" i="2"/>
  <c r="R122" i="2"/>
  <c r="T136" i="2"/>
  <c r="P146" i="2"/>
  <c r="T146" i="2"/>
  <c r="P128" i="2"/>
  <c r="BK156" i="2"/>
  <c r="J156" i="2" s="1"/>
  <c r="J102" i="2" s="1"/>
  <c r="R128" i="2"/>
  <c r="P156" i="2"/>
  <c r="T122" i="2"/>
  <c r="T121" i="2"/>
  <c r="R136" i="2"/>
  <c r="R156" i="2"/>
  <c r="P122" i="2"/>
  <c r="P121" i="2" s="1"/>
  <c r="BK136" i="2"/>
  <c r="J136" i="2"/>
  <c r="J98" i="2" s="1"/>
  <c r="BK146" i="2"/>
  <c r="J146" i="2" s="1"/>
  <c r="J101" i="2" s="1"/>
  <c r="T156" i="2"/>
  <c r="BK143" i="2"/>
  <c r="J143" i="2" s="1"/>
  <c r="J99" i="2" s="1"/>
  <c r="BE164" i="2"/>
  <c r="J90" i="2"/>
  <c r="J116" i="2"/>
  <c r="F89" i="2"/>
  <c r="J114" i="2"/>
  <c r="BE135" i="2"/>
  <c r="BE138" i="2"/>
  <c r="BE139" i="2"/>
  <c r="F117" i="2"/>
  <c r="BE141" i="2"/>
  <c r="BE142" i="2"/>
  <c r="BE151" i="2"/>
  <c r="BE158" i="2"/>
  <c r="BE165" i="2"/>
  <c r="BE172" i="2"/>
  <c r="BE174" i="2"/>
  <c r="BE175" i="2"/>
  <c r="BE178" i="2"/>
  <c r="BE129" i="2"/>
  <c r="BE137" i="2"/>
  <c r="BE147" i="2"/>
  <c r="BE153" i="2"/>
  <c r="BE162" i="2"/>
  <c r="BE166" i="2"/>
  <c r="BE168" i="2"/>
  <c r="BE170" i="2"/>
  <c r="BE173" i="2"/>
  <c r="BE179" i="2"/>
  <c r="BE123" i="2"/>
  <c r="BE127" i="2"/>
  <c r="BE130" i="2"/>
  <c r="BE144" i="2"/>
  <c r="BE155" i="2"/>
  <c r="BE177" i="2"/>
  <c r="BE134" i="2"/>
  <c r="BE149" i="2"/>
  <c r="BE157" i="2"/>
  <c r="BE160" i="2"/>
  <c r="F33" i="2"/>
  <c r="BB95" i="1" s="1"/>
  <c r="BB94" i="1" s="1"/>
  <c r="AX94" i="1" s="1"/>
  <c r="J32" i="2"/>
  <c r="AW95" i="1" s="1"/>
  <c r="F32" i="2"/>
  <c r="BA95" i="1" s="1"/>
  <c r="BA94" i="1" s="1"/>
  <c r="W30" i="1" s="1"/>
  <c r="F34" i="2"/>
  <c r="BC95" i="1" s="1"/>
  <c r="BC94" i="1" s="1"/>
  <c r="W32" i="1" s="1"/>
  <c r="F35" i="2"/>
  <c r="BD95" i="1" s="1"/>
  <c r="BD94" i="1" s="1"/>
  <c r="W33" i="1" s="1"/>
  <c r="R121" i="2" l="1"/>
  <c r="T145" i="2"/>
  <c r="T120" i="2"/>
  <c r="R145" i="2"/>
  <c r="P145" i="2"/>
  <c r="P120" i="2"/>
  <c r="AU95" i="1"/>
  <c r="BK145" i="2"/>
  <c r="J145" i="2" s="1"/>
  <c r="J100" i="2" s="1"/>
  <c r="BK121" i="2"/>
  <c r="AY94" i="1"/>
  <c r="W31" i="1"/>
  <c r="AW94" i="1"/>
  <c r="AK30" i="1" s="1"/>
  <c r="F31" i="2"/>
  <c r="AZ95" i="1" s="1"/>
  <c r="AZ94" i="1" s="1"/>
  <c r="AV94" i="1" s="1"/>
  <c r="AK29" i="1" s="1"/>
  <c r="J31" i="2"/>
  <c r="AV95" i="1" s="1"/>
  <c r="AT95" i="1" s="1"/>
  <c r="AU94" i="1"/>
  <c r="BK120" i="2" l="1"/>
  <c r="J120" i="2" s="1"/>
  <c r="J28" i="2" s="1"/>
  <c r="AG95" i="1" s="1"/>
  <c r="R120" i="2"/>
  <c r="J121" i="2"/>
  <c r="J95" i="2" s="1"/>
  <c r="W29" i="1"/>
  <c r="AT94" i="1"/>
  <c r="J37" i="2" l="1"/>
  <c r="J94" i="2"/>
  <c r="AG94" i="1"/>
  <c r="AN95" i="1"/>
  <c r="AK26" i="1" l="1"/>
  <c r="AK35" i="1" s="1"/>
  <c r="AN94" i="1"/>
</calcChain>
</file>

<file path=xl/sharedStrings.xml><?xml version="1.0" encoding="utf-8"?>
<sst xmlns="http://schemas.openxmlformats.org/spreadsheetml/2006/main" count="918" uniqueCount="272">
  <si>
    <t>Export Komplet</t>
  </si>
  <si>
    <t/>
  </si>
  <si>
    <t>2.0</t>
  </si>
  <si>
    <t>False</t>
  </si>
  <si>
    <t>{a8a083d7-d92c-49b6-9ea8-8f3ae54f7b71}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</si>
  <si>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</si>
  <si>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</si>
  <si>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</si>
  <si>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</si>
  <si>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</si>
  <si>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</si>
  <si>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</si>
  <si>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</si>
  <si>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02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</si>
  <si>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</si>
  <si>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</si>
  <si>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</si>
  <si>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</si>
  <si>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</si>
  <si>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</si>
  <si>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</si>
  <si>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</si>
  <si>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</si>
  <si>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</si>
  <si>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</si>
  <si>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</si>
  <si>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</si>
  <si>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</si>
  <si>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</si>
  <si>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</si>
  <si>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</si>
  <si>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</si>
  <si>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</si>
  <si>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</si>
  <si>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</si>
  <si>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</si>
  <si>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</si>
  <si>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</si>
  <si>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</si>
  <si>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</si>
  <si>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</si>
  <si>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</si>
  <si>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</si>
  <si>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</si>
  <si>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</si>
  <si>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</si>
  <si>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</si>
  <si>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</si>
  <si>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</si>
  <si>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</si>
  <si>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</si>
  <si>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</si>
  <si>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</si>
  <si>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</si>
  <si>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</si>
  <si>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</si>
  <si>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</si>
  <si>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</si>
  <si>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</si>
  <si>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</si>
  <si>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</si>
  <si>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</si>
  <si>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</si>
  <si>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</si>
  <si>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</si>
  <si>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</si>
  <si>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</si>
  <si>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</si>
  <si>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</si>
  <si>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</si>
  <si>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</si>
  <si>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</si>
  <si>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</si>
  <si>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</si>
  <si>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</si>
  <si>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</si>
  <si>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</si>
  <si>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</si>
  <si>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</si>
  <si>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</si>
  <si>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</si>
  <si>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</si>
  <si>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</si>
  <si>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4 - Vodorovné konstrukce</t>
  </si>
  <si>
    <t xml:space="preserve">    6 - Úpravy povrchů, podlahy a osazování výplní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</si>
  <si>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</si>
  <si>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</si>
  <si>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</si>
  <si>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</si>
  <si>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771 - Podlahy z dlaždic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</si>
  <si>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</si>
  <si>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</si>
  <si>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</si>
  <si>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</si>
  <si>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</si>
  <si>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</si>
  <si>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</si>
  <si>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</si>
  <si>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</si>
  <si>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</si>
  <si>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</si>
  <si>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</si>
  <si>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</si>
  <si>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</si>
  <si>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</si>
  <si>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</si>
  <si>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4</t>
  </si>
  <si>
    <t>Vodorovné konstrukce</t>
  </si>
  <si>
    <t>K</t>
  </si>
  <si>
    <t>434351141</t>
  </si>
  <si>
    <t>Zřízení bednění stupňů přímočarých schodišť</t>
  </si>
  <si>
    <t>m2</t>
  </si>
  <si>
    <t>755471531</t>
  </si>
  <si>
    <t>VV</t>
  </si>
  <si>
    <t>2*0,2*4</t>
  </si>
  <si>
    <t>1,5+1,5</t>
  </si>
  <si>
    <t>Součet</t>
  </si>
  <si>
    <t>434351142</t>
  </si>
  <si>
    <t>Odstranění bednění stupňů přímočarých schodišť</t>
  </si>
  <si>
    <t>-233743239</t>
  </si>
  <si>
    <t>6</t>
  </si>
  <si>
    <t>Úpravy povrchů, podlahy a osazování výplní</t>
  </si>
  <si>
    <t>3</t>
  </si>
  <si>
    <t>632451R</t>
  </si>
  <si>
    <t>Oprava dutých míst stupnic,doplnění san.omítkou,oprava promrznutých míst,začištění bočních stupňů</t>
  </si>
  <si>
    <t>kpl</t>
  </si>
  <si>
    <t>-1435946286</t>
  </si>
  <si>
    <t>5</t>
  </si>
  <si>
    <t>632452431</t>
  </si>
  <si>
    <t>Doplnění cementového potěru hlazeného pl přes 1 do 4 m2 tl přes 20 do 30 mm</t>
  </si>
  <si>
    <t>2015226783</t>
  </si>
  <si>
    <t>0,4*2</t>
  </si>
  <si>
    <t>0,3*2*2</t>
  </si>
  <si>
    <t>632451491</t>
  </si>
  <si>
    <t>Příplatek k potěrům za přehlazení povrchu</t>
  </si>
  <si>
    <t>907341276</t>
  </si>
  <si>
    <t>632682111</t>
  </si>
  <si>
    <t>Vyspravení betonových schodišťových stupňů a podest rychletuhnoucím polymerem tl do 10 mm</t>
  </si>
  <si>
    <t>1434173092</t>
  </si>
  <si>
    <t>997</t>
  </si>
  <si>
    <t>Přesun sutě</t>
  </si>
  <si>
    <t>8</t>
  </si>
  <si>
    <t>997013211</t>
  </si>
  <si>
    <t>Vnitrostaveništní doprava suti a vybouraných hmot pro budovy v do 6 m ručně</t>
  </si>
  <si>
    <t>t</t>
  </si>
  <si>
    <t>-198767648</t>
  </si>
  <si>
    <t>9</t>
  </si>
  <si>
    <t>997013501</t>
  </si>
  <si>
    <t>Odvoz suti a vybouraných hmot na skládku nebo meziskládku do 1 km se složením</t>
  </si>
  <si>
    <t>-1950699383</t>
  </si>
  <si>
    <t>10</t>
  </si>
  <si>
    <t>997013509</t>
  </si>
  <si>
    <t>Příplatek k odvozu suti a vybouraných hmot na skládku ZKD 1 km přes 1 km</t>
  </si>
  <si>
    <t>122947050</t>
  </si>
  <si>
    <t>0,344*15</t>
  </si>
  <si>
    <t>11</t>
  </si>
  <si>
    <t>997013871</t>
  </si>
  <si>
    <t>Poplatek za uložení stavebního odpadu na recyklační skládce (skládkovné) směsného stavebního a demoličního kód odpadu  17 09 04</t>
  </si>
  <si>
    <t>827468401</t>
  </si>
  <si>
    <t>12</t>
  </si>
  <si>
    <t>997221612</t>
  </si>
  <si>
    <t>Nakládání vybouraných hmot na dopravní prostředky pro vodorovnou dopravu</t>
  </si>
  <si>
    <t>205002369</t>
  </si>
  <si>
    <t>998</t>
  </si>
  <si>
    <t>Přesun hmot</t>
  </si>
  <si>
    <t>13</t>
  </si>
  <si>
    <t>998018001</t>
  </si>
  <si>
    <t>Přesun hmot ruční pro budovy v do 6 m</t>
  </si>
  <si>
    <t>-2061482259</t>
  </si>
  <si>
    <t>PSV</t>
  </si>
  <si>
    <t>Práce a dodávky PSV</t>
  </si>
  <si>
    <t>711</t>
  </si>
  <si>
    <t>Izolace proti vodě, vlhkosti a plynům</t>
  </si>
  <si>
    <t>28</t>
  </si>
  <si>
    <t>711413111</t>
  </si>
  <si>
    <t xml:space="preserve">Izolace proti vodě za studena vodorovná těsnicí hmotou dvousložkovou </t>
  </si>
  <si>
    <t>16</t>
  </si>
  <si>
    <t>-57700611</t>
  </si>
  <si>
    <t>3*(2*0,3)</t>
  </si>
  <si>
    <t>29</t>
  </si>
  <si>
    <t>711413121</t>
  </si>
  <si>
    <t xml:space="preserve">Izolace proti vodě za studena svislá těsnicí hmotou dvousložkovou </t>
  </si>
  <si>
    <t>-1365739357</t>
  </si>
  <si>
    <t>4*(2*0,15)</t>
  </si>
  <si>
    <t>30</t>
  </si>
  <si>
    <t>711791183</t>
  </si>
  <si>
    <t>Izolace proti vodě těsnění vodorovných dilatačních spár impregnovanými provazci</t>
  </si>
  <si>
    <t>m</t>
  </si>
  <si>
    <t>-1101235005</t>
  </si>
  <si>
    <t>4*2</t>
  </si>
  <si>
    <t>32</t>
  </si>
  <si>
    <t>M</t>
  </si>
  <si>
    <t>59054223</t>
  </si>
  <si>
    <t>páska izolační pružná přes dilatační spáry š. 125 mm role 30 m</t>
  </si>
  <si>
    <t>-1000837437</t>
  </si>
  <si>
    <t>8*1,1</t>
  </si>
  <si>
    <t>34</t>
  </si>
  <si>
    <t>998711201</t>
  </si>
  <si>
    <t>Přesun hmot procentní pro izolace proti vodě, vlhkosti a plynům v objektech v do 6 m</t>
  </si>
  <si>
    <t>%</t>
  </si>
  <si>
    <t>617994883</t>
  </si>
  <si>
    <t>771</t>
  </si>
  <si>
    <t>Podlahy z dlaždic</t>
  </si>
  <si>
    <t>26</t>
  </si>
  <si>
    <t>771111011</t>
  </si>
  <si>
    <t>Vysátí podkladu před pokládkou dlažby</t>
  </si>
  <si>
    <t>-405576661</t>
  </si>
  <si>
    <t>14</t>
  </si>
  <si>
    <t>771121011</t>
  </si>
  <si>
    <t>Nátěr penetrační na podlahu</t>
  </si>
  <si>
    <t>740838708</t>
  </si>
  <si>
    <t>(1,8+0,9)*2</t>
  </si>
  <si>
    <t>39</t>
  </si>
  <si>
    <t>771161022</t>
  </si>
  <si>
    <t>Montáž profilu pro schodové hrany nebo ukončení dlažby</t>
  </si>
  <si>
    <t>-987742596</t>
  </si>
  <si>
    <t>40</t>
  </si>
  <si>
    <t>59054141</t>
  </si>
  <si>
    <t>profil schodový protiskluzový ušlechtilá ocel V2A R10 V6 3x1000mm</t>
  </si>
  <si>
    <t>487726516</t>
  </si>
  <si>
    <t>8*1,1 'Přepočtené koeficientem množství</t>
  </si>
  <si>
    <t>37</t>
  </si>
  <si>
    <t>771271812</t>
  </si>
  <si>
    <t>Demontáž obkladů stupnic z dlaždic keramických kladených do malty š přes 250 do 350 mm</t>
  </si>
  <si>
    <t>572544995</t>
  </si>
  <si>
    <t>38</t>
  </si>
  <si>
    <t>771271832</t>
  </si>
  <si>
    <t>Demontáž obkladů podstupnic z dlaždic keramických kladených do malty v do 250 mm</t>
  </si>
  <si>
    <t>-1621164667</t>
  </si>
  <si>
    <t>771274123</t>
  </si>
  <si>
    <t>Montáž obkladů stupnic z dlaždic protiskluzných keramických flexibilní lepidlo š přes 250 do 300 mm</t>
  </si>
  <si>
    <t>1119937813</t>
  </si>
  <si>
    <t>3*2</t>
  </si>
  <si>
    <t>59761337</t>
  </si>
  <si>
    <t>schodovka protiskluzná šířky 300x300mm</t>
  </si>
  <si>
    <t>kus</t>
  </si>
  <si>
    <t>-541369525</t>
  </si>
  <si>
    <t>6*1,837 'Přepočtené koeficientem množství</t>
  </si>
  <si>
    <t>17</t>
  </si>
  <si>
    <t>771274242</t>
  </si>
  <si>
    <t>Montáž obkladů podstupnic z dlaždic reliéfních keramických flexibilní lepidlo v přes 150 do 200 mm</t>
  </si>
  <si>
    <t>741281490</t>
  </si>
  <si>
    <t>18</t>
  </si>
  <si>
    <t>59761432</t>
  </si>
  <si>
    <t>dlažba keramická slinutá hladká do interiéru i exteriéru -podstupnice</t>
  </si>
  <si>
    <t>-915155380</t>
  </si>
  <si>
    <t>22</t>
  </si>
  <si>
    <t>771577151</t>
  </si>
  <si>
    <t>Příplatek k montáži podlah keramických do malty za plochu do 5 m2</t>
  </si>
  <si>
    <t>-1090764631</t>
  </si>
  <si>
    <t>23</t>
  </si>
  <si>
    <t>771577154</t>
  </si>
  <si>
    <t>Příplatek k montáži podlah keramických do malty za spárování tmelem dvousložkovým</t>
  </si>
  <si>
    <t>-1827232328</t>
  </si>
  <si>
    <t>24</t>
  </si>
  <si>
    <t>771591115</t>
  </si>
  <si>
    <t>Podlahy spárování silikonem</t>
  </si>
  <si>
    <t>522723509</t>
  </si>
  <si>
    <t>2*4+2</t>
  </si>
  <si>
    <t>27</t>
  </si>
  <si>
    <t>771592011</t>
  </si>
  <si>
    <t>Čištění vnitřních ploch podlah nebo schodišť po položení dlažby chemickými prostředky</t>
  </si>
  <si>
    <t>830719475</t>
  </si>
  <si>
    <t>35</t>
  </si>
  <si>
    <t>781491811</t>
  </si>
  <si>
    <t>Odstranění profilu ukončovacího rohového</t>
  </si>
  <si>
    <t>-1414919691</t>
  </si>
  <si>
    <t>25</t>
  </si>
  <si>
    <t>998771201</t>
  </si>
  <si>
    <t>Přesun hmot procentní pro podlahy z dlaždic v objektech v do 6 m</t>
  </si>
  <si>
    <t>279218386</t>
  </si>
  <si>
    <t>Oprava schodiště - MŠ Komerční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</si>
</sst>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139" workbookViewId="0">
      <selection activeCell="AL110" sqref="AL110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" customHeight="1">
      <c r="AR2" s="179" t="s">
        <v>5</v>
      </c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S2" s="16" t="s">
        <v>6</v>
      </c>
      <c r="BT2" s="16" t="s">
        <v>7</v>
      </c>
    </row>
    <row r="3" spans="1:74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" customHeight="1">
      <c r="B4" s="19"/>
      <c r="D4" s="20" t="s">
        <v>9</v>
      </c>
      <c r="AR4" s="19"/>
      <c r="AS4" s="21" t="s">
        <v>10</v>
      </c>
      <c r="BS4" s="16" t="s">
        <v>11</v>
      </c>
    </row>
    <row r="5" spans="1:74" s="1" customFormat="1" ht="12" customHeight="1">
      <c r="B5" s="19"/>
      <c r="D5" s="22" t="s">
        <v>12</v>
      </c>
      <c r="K5" s="207" t="s">
        <v>13</v>
      </c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R5" s="19"/>
      <c r="BS5" s="16" t="s">
        <v>6</v>
      </c>
    </row>
    <row r="6" spans="1:74" s="1" customFormat="1" ht="36.9" customHeight="1">
      <c r="B6" s="19"/>
      <c r="D6" s="24" t="s">
        <v>14</v>
      </c>
      <c r="K6" s="208" t="s">
        <v>271</v>
      </c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R6" s="19"/>
      <c r="BS6" s="16" t="s">
        <v>6</v>
      </c>
    </row>
    <row r="7" spans="1:74" s="1" customFormat="1" ht="12" customHeight="1">
      <c r="B7" s="19"/>
      <c r="D7" s="25" t="s">
        <v>15</v>
      </c>
      <c r="K7" s="23" t="s">
        <v>1</v>
      </c>
      <c r="AK7" s="25" t="s">
        <v>16</v>
      </c>
      <c r="AN7" s="23" t="s">
        <v>1</v>
      </c>
      <c r="AR7" s="19"/>
      <c r="BS7" s="16" t="s">
        <v>6</v>
      </c>
    </row>
    <row r="8" spans="1:74" s="1" customFormat="1" ht="12" customHeight="1">
      <c r="B8" s="19"/>
      <c r="D8" s="25" t="s">
        <v>17</v>
      </c>
      <c r="K8" s="23" t="s">
        <v>18</v>
      </c>
      <c r="AK8" s="25" t="s">
        <v>19</v>
      </c>
      <c r="AN8" s="178"/>
      <c r="AR8" s="19"/>
      <c r="BS8" s="16" t="s">
        <v>6</v>
      </c>
    </row>
    <row r="9" spans="1:74" s="1" customFormat="1" ht="14.4" customHeight="1">
      <c r="B9" s="19"/>
      <c r="AR9" s="19"/>
      <c r="BS9" s="16" t="s">
        <v>6</v>
      </c>
    </row>
    <row r="10" spans="1:74" s="1" customFormat="1" ht="12" customHeight="1">
      <c r="B10" s="19"/>
      <c r="D10" s="25" t="s">
        <v>20</v>
      </c>
      <c r="AK10" s="25" t="s">
        <v>21</v>
      </c>
      <c r="AN10" s="23" t="s">
        <v>1</v>
      </c>
      <c r="AR10" s="19"/>
      <c r="BS10" s="16" t="s">
        <v>6</v>
      </c>
    </row>
    <row r="11" spans="1:74" s="1" customFormat="1" ht="18.45" customHeight="1">
      <c r="B11" s="19"/>
      <c r="E11" s="23" t="s">
        <v>18</v>
      </c>
      <c r="AK11" s="25" t="s">
        <v>22</v>
      </c>
      <c r="AN11" s="23" t="s">
        <v>1</v>
      </c>
      <c r="AR11" s="19"/>
      <c r="BS11" s="16" t="s">
        <v>6</v>
      </c>
    </row>
    <row r="12" spans="1:74" s="1" customFormat="1" ht="6.9" customHeight="1">
      <c r="B12" s="19"/>
      <c r="AR12" s="19"/>
      <c r="BS12" s="16" t="s">
        <v>6</v>
      </c>
    </row>
    <row r="13" spans="1:74" s="1" customFormat="1" ht="12" customHeight="1">
      <c r="B13" s="19"/>
      <c r="D13" s="25" t="s">
        <v>23</v>
      </c>
      <c r="AK13" s="25" t="s">
        <v>21</v>
      </c>
      <c r="AN13" s="23" t="s">
        <v>1</v>
      </c>
      <c r="AR13" s="19"/>
      <c r="BS13" s="16" t="s">
        <v>6</v>
      </c>
    </row>
    <row r="14" spans="1:74" ht="13.2">
      <c r="B14" s="19"/>
      <c r="E14" s="23" t="s">
        <v>18</v>
      </c>
      <c r="AK14" s="25" t="s">
        <v>22</v>
      </c>
      <c r="AN14" s="23" t="s">
        <v>1</v>
      </c>
      <c r="AR14" s="19"/>
      <c r="BS14" s="16" t="s">
        <v>6</v>
      </c>
    </row>
    <row r="15" spans="1:74" s="1" customFormat="1" ht="6.9" customHeight="1">
      <c r="B15" s="19"/>
      <c r="AR15" s="19"/>
      <c r="BS15" s="16" t="s">
        <v>3</v>
      </c>
    </row>
    <row r="16" spans="1:74" s="1" customFormat="1" ht="12" customHeight="1">
      <c r="B16" s="19"/>
      <c r="D16" s="25" t="s">
        <v>24</v>
      </c>
      <c r="AK16" s="25" t="s">
        <v>21</v>
      </c>
      <c r="AN16" s="23" t="s">
        <v>1</v>
      </c>
      <c r="AR16" s="19"/>
      <c r="BS16" s="16" t="s">
        <v>3</v>
      </c>
    </row>
    <row r="17" spans="1:71" s="1" customFormat="1" ht="18.45" customHeight="1">
      <c r="B17" s="19"/>
      <c r="E17" s="23" t="s">
        <v>18</v>
      </c>
      <c r="AK17" s="25" t="s">
        <v>22</v>
      </c>
      <c r="AN17" s="23" t="s">
        <v>1</v>
      </c>
      <c r="AR17" s="19"/>
      <c r="BS17" s="16" t="s">
        <v>25</v>
      </c>
    </row>
    <row r="18" spans="1:71" s="1" customFormat="1" ht="6.9" customHeight="1">
      <c r="B18" s="19"/>
      <c r="AR18" s="19"/>
      <c r="BS18" s="16" t="s">
        <v>6</v>
      </c>
    </row>
    <row r="19" spans="1:71" s="1" customFormat="1" ht="12" customHeight="1">
      <c r="B19" s="19"/>
      <c r="D19" s="25" t="s">
        <v>26</v>
      </c>
      <c r="AK19" s="25" t="s">
        <v>21</v>
      </c>
      <c r="AN19" s="23" t="s">
        <v>1</v>
      </c>
      <c r="AR19" s="19"/>
      <c r="BS19" s="16" t="s">
        <v>6</v>
      </c>
    </row>
    <row r="20" spans="1:71" s="1" customFormat="1" ht="18.45" customHeight="1">
      <c r="B20" s="19"/>
      <c r="E20" s="23" t="s">
        <v>18</v>
      </c>
      <c r="AK20" s="25" t="s">
        <v>22</v>
      </c>
      <c r="AN20" s="23" t="s">
        <v>1</v>
      </c>
      <c r="AR20" s="19"/>
      <c r="BS20" s="16" t="s">
        <v>25</v>
      </c>
    </row>
    <row r="21" spans="1:71" s="1" customFormat="1" ht="6.9" customHeight="1">
      <c r="B21" s="19"/>
      <c r="AR21" s="19"/>
    </row>
    <row r="22" spans="1:71" s="1" customFormat="1" ht="12" customHeight="1">
      <c r="B22" s="19"/>
      <c r="D22" s="25" t="s">
        <v>27</v>
      </c>
      <c r="AR22" s="19"/>
    </row>
    <row r="23" spans="1:71" s="1" customFormat="1" ht="16.5" customHeight="1">
      <c r="B23" s="19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9"/>
    </row>
    <row r="24" spans="1:71" s="1" customFormat="1" ht="6.9" customHeight="1">
      <c r="B24" s="19"/>
      <c r="AR24" s="19"/>
    </row>
    <row r="25" spans="1:71" s="1" customFormat="1" ht="6.9" customHeight="1">
      <c r="B25" s="19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9"/>
    </row>
    <row r="26" spans="1:71" s="2" customFormat="1" ht="25.95" customHeight="1">
      <c r="A26" s="28"/>
      <c r="B26" s="29"/>
      <c r="C26" s="28"/>
      <c r="D26" s="30" t="s">
        <v>28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10">
        <f>ROUND(AG94,2)</f>
        <v>0</v>
      </c>
      <c r="AL26" s="211"/>
      <c r="AM26" s="211"/>
      <c r="AN26" s="211"/>
      <c r="AO26" s="211"/>
      <c r="AP26" s="28"/>
      <c r="AQ26" s="28"/>
      <c r="AR26" s="29"/>
      <c r="BE26" s="28"/>
    </row>
    <row r="27" spans="1:71" s="2" customFormat="1" ht="6.9" customHeight="1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28"/>
    </row>
    <row r="28" spans="1:71" s="2" customFormat="1" ht="13.2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12" t="s">
        <v>29</v>
      </c>
      <c r="M28" s="212"/>
      <c r="N28" s="212"/>
      <c r="O28" s="212"/>
      <c r="P28" s="212"/>
      <c r="Q28" s="28"/>
      <c r="R28" s="28"/>
      <c r="S28" s="28"/>
      <c r="T28" s="28"/>
      <c r="U28" s="28"/>
      <c r="V28" s="28"/>
      <c r="W28" s="212" t="s">
        <v>30</v>
      </c>
      <c r="X28" s="212"/>
      <c r="Y28" s="212"/>
      <c r="Z28" s="212"/>
      <c r="AA28" s="212"/>
      <c r="AB28" s="212"/>
      <c r="AC28" s="212"/>
      <c r="AD28" s="212"/>
      <c r="AE28" s="212"/>
      <c r="AF28" s="28"/>
      <c r="AG28" s="28"/>
      <c r="AH28" s="28"/>
      <c r="AI28" s="28"/>
      <c r="AJ28" s="28"/>
      <c r="AK28" s="212" t="s">
        <v>31</v>
      </c>
      <c r="AL28" s="212"/>
      <c r="AM28" s="212"/>
      <c r="AN28" s="212"/>
      <c r="AO28" s="212"/>
      <c r="AP28" s="28"/>
      <c r="AQ28" s="28"/>
      <c r="AR28" s="29"/>
      <c r="BE28" s="28"/>
    </row>
    <row r="29" spans="1:71" s="3" customFormat="1" ht="14.4" customHeight="1">
      <c r="B29" s="33"/>
      <c r="D29" s="25" t="s">
        <v>32</v>
      </c>
      <c r="F29" s="25" t="s">
        <v>33</v>
      </c>
      <c r="L29" s="197">
        <v>0.21</v>
      </c>
      <c r="M29" s="196"/>
      <c r="N29" s="196"/>
      <c r="O29" s="196"/>
      <c r="P29" s="196"/>
      <c r="W29" s="195">
        <f>ROUND(AZ94, 2)</f>
        <v>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ROUND(AV94, 2)</f>
        <v>0</v>
      </c>
      <c r="AL29" s="196"/>
      <c r="AM29" s="196"/>
      <c r="AN29" s="196"/>
      <c r="AO29" s="196"/>
      <c r="AR29" s="33"/>
    </row>
    <row r="30" spans="1:71" s="3" customFormat="1" ht="14.4" customHeight="1">
      <c r="B30" s="33"/>
      <c r="F30" s="25" t="s">
        <v>34</v>
      </c>
      <c r="L30" s="197">
        <v>0.15</v>
      </c>
      <c r="M30" s="196"/>
      <c r="N30" s="196"/>
      <c r="O30" s="196"/>
      <c r="P30" s="196"/>
      <c r="W30" s="195">
        <f>ROUND(BA94, 2)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ROUND(AW94, 2)</f>
        <v>0</v>
      </c>
      <c r="AL30" s="196"/>
      <c r="AM30" s="196"/>
      <c r="AN30" s="196"/>
      <c r="AO30" s="196"/>
      <c r="AR30" s="33"/>
    </row>
    <row r="31" spans="1:71" s="3" customFormat="1" ht="14.4" hidden="1" customHeight="1">
      <c r="B31" s="33"/>
      <c r="F31" s="25" t="s">
        <v>35</v>
      </c>
      <c r="L31" s="197">
        <v>0.21</v>
      </c>
      <c r="M31" s="196"/>
      <c r="N31" s="196"/>
      <c r="O31" s="196"/>
      <c r="P31" s="196"/>
      <c r="W31" s="195">
        <f>ROUND(BB94, 2)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3"/>
    </row>
    <row r="32" spans="1:71" s="3" customFormat="1" ht="14.4" hidden="1" customHeight="1">
      <c r="B32" s="33"/>
      <c r="F32" s="25" t="s">
        <v>36</v>
      </c>
      <c r="L32" s="197">
        <v>0.15</v>
      </c>
      <c r="M32" s="196"/>
      <c r="N32" s="196"/>
      <c r="O32" s="196"/>
      <c r="P32" s="196"/>
      <c r="W32" s="195">
        <f>ROUND(BC94, 2)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3"/>
    </row>
    <row r="33" spans="1:57" s="3" customFormat="1" ht="14.4" hidden="1" customHeight="1">
      <c r="B33" s="33"/>
      <c r="F33" s="25" t="s">
        <v>37</v>
      </c>
      <c r="L33" s="197">
        <v>0</v>
      </c>
      <c r="M33" s="196"/>
      <c r="N33" s="196"/>
      <c r="O33" s="196"/>
      <c r="P33" s="196"/>
      <c r="W33" s="195">
        <f>ROUND(BD94, 2)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33"/>
    </row>
    <row r="34" spans="1:57" s="2" customFormat="1" ht="6.9" customHeight="1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28"/>
    </row>
    <row r="35" spans="1:57" s="2" customFormat="1" ht="25.95" customHeight="1">
      <c r="A35" s="28"/>
      <c r="B35" s="29"/>
      <c r="C35" s="34"/>
      <c r="D35" s="35" t="s">
        <v>38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39</v>
      </c>
      <c r="U35" s="36"/>
      <c r="V35" s="36"/>
      <c r="W35" s="36"/>
      <c r="X35" s="198" t="s">
        <v>40</v>
      </c>
      <c r="Y35" s="199"/>
      <c r="Z35" s="199"/>
      <c r="AA35" s="199"/>
      <c r="AB35" s="199"/>
      <c r="AC35" s="36"/>
      <c r="AD35" s="36"/>
      <c r="AE35" s="36"/>
      <c r="AF35" s="36"/>
      <c r="AG35" s="36"/>
      <c r="AH35" s="36"/>
      <c r="AI35" s="36"/>
      <c r="AJ35" s="36"/>
      <c r="AK35" s="200">
        <f>SUM(AK26:AK33)</f>
        <v>0</v>
      </c>
      <c r="AL35" s="199"/>
      <c r="AM35" s="199"/>
      <c r="AN35" s="199"/>
      <c r="AO35" s="201"/>
      <c r="AP35" s="34"/>
      <c r="AQ35" s="34"/>
      <c r="AR35" s="29"/>
      <c r="BE35" s="28"/>
    </row>
    <row r="36" spans="1:57" s="2" customFormat="1" ht="6.9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2" customFormat="1" ht="14.4" customHeight="1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1" customFormat="1" ht="14.4" customHeight="1">
      <c r="B38" s="19"/>
      <c r="AR38" s="19"/>
    </row>
    <row r="39" spans="1:57" s="1" customFormat="1" ht="14.4" customHeight="1">
      <c r="B39" s="19"/>
      <c r="AR39" s="19"/>
    </row>
    <row r="40" spans="1:57" s="1" customFormat="1" ht="14.4" customHeight="1">
      <c r="B40" s="19"/>
      <c r="AR40" s="19"/>
    </row>
    <row r="41" spans="1:57" s="1" customFormat="1" ht="14.4" customHeight="1">
      <c r="B41" s="19"/>
      <c r="AR41" s="19"/>
    </row>
    <row r="42" spans="1:57" s="1" customFormat="1" ht="14.4" customHeight="1">
      <c r="B42" s="19"/>
      <c r="AR42" s="19"/>
    </row>
    <row r="43" spans="1:57" s="1" customFormat="1" ht="14.4" customHeight="1">
      <c r="B43" s="19"/>
      <c r="AR43" s="19"/>
    </row>
    <row r="44" spans="1:57" s="1" customFormat="1" ht="14.4" customHeight="1">
      <c r="B44" s="19"/>
      <c r="AR44" s="19"/>
    </row>
    <row r="45" spans="1:57" s="1" customFormat="1" ht="14.4" customHeight="1">
      <c r="B45" s="19"/>
      <c r="AR45" s="19"/>
    </row>
    <row r="46" spans="1:57" s="1" customFormat="1" ht="14.4" customHeight="1">
      <c r="B46" s="19"/>
      <c r="AR46" s="19"/>
    </row>
    <row r="47" spans="1:57" s="1" customFormat="1" ht="14.4" customHeight="1">
      <c r="B47" s="19"/>
      <c r="AR47" s="19"/>
    </row>
    <row r="48" spans="1:57" s="1" customFormat="1" ht="14.4" customHeight="1">
      <c r="B48" s="19"/>
      <c r="AR48" s="19"/>
    </row>
    <row r="49" spans="1:57" s="2" customFormat="1" ht="14.4" customHeight="1">
      <c r="B49" s="38"/>
      <c r="D49" s="39" t="s">
        <v>41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42</v>
      </c>
      <c r="AI49" s="40"/>
      <c r="AJ49" s="40"/>
      <c r="AK49" s="40"/>
      <c r="AL49" s="40"/>
      <c r="AM49" s="40"/>
      <c r="AN49" s="40"/>
      <c r="AO49" s="40"/>
      <c r="AR49" s="38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3.2">
      <c r="A60" s="28"/>
      <c r="B60" s="29"/>
      <c r="C60" s="28"/>
      <c r="D60" s="41" t="s">
        <v>43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1" t="s">
        <v>44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1" t="s">
        <v>43</v>
      </c>
      <c r="AI60" s="31"/>
      <c r="AJ60" s="31"/>
      <c r="AK60" s="31"/>
      <c r="AL60" s="31"/>
      <c r="AM60" s="41" t="s">
        <v>44</v>
      </c>
      <c r="AN60" s="31"/>
      <c r="AO60" s="31"/>
      <c r="AP60" s="28"/>
      <c r="AQ60" s="28"/>
      <c r="AR60" s="29"/>
      <c r="BE60" s="28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3.2">
      <c r="A64" s="28"/>
      <c r="B64" s="29"/>
      <c r="C64" s="28"/>
      <c r="D64" s="39" t="s">
        <v>45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39" t="s">
        <v>46</v>
      </c>
      <c r="AI64" s="42"/>
      <c r="AJ64" s="42"/>
      <c r="AK64" s="42"/>
      <c r="AL64" s="42"/>
      <c r="AM64" s="42"/>
      <c r="AN64" s="42"/>
      <c r="AO64" s="42"/>
      <c r="AP64" s="28"/>
      <c r="AQ64" s="28"/>
      <c r="AR64" s="29"/>
      <c r="BE64" s="28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3.2">
      <c r="A75" s="28"/>
      <c r="B75" s="29"/>
      <c r="C75" s="28"/>
      <c r="D75" s="41" t="s">
        <v>43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1" t="s">
        <v>44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1" t="s">
        <v>43</v>
      </c>
      <c r="AI75" s="31"/>
      <c r="AJ75" s="31"/>
      <c r="AK75" s="31"/>
      <c r="AL75" s="31"/>
      <c r="AM75" s="41" t="s">
        <v>44</v>
      </c>
      <c r="AN75" s="31"/>
      <c r="AO75" s="31"/>
      <c r="AP75" s="28"/>
      <c r="AQ75" s="28"/>
      <c r="AR75" s="29"/>
      <c r="BE75" s="28"/>
    </row>
    <row r="76" spans="1:57" s="2" customFormat="1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9"/>
      <c r="BE77" s="28"/>
    </row>
    <row r="81" spans="1:90" s="2" customFormat="1" ht="6.9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9"/>
      <c r="BE81" s="28"/>
    </row>
    <row r="82" spans="1:90" s="2" customFormat="1" ht="24.9" customHeight="1">
      <c r="A82" s="28"/>
      <c r="B82" s="29"/>
      <c r="C82" s="20" t="s">
        <v>47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0" s="2" customFormat="1" ht="6.9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0" s="4" customFormat="1" ht="12" customHeight="1">
      <c r="B84" s="47"/>
      <c r="C84" s="25" t="s">
        <v>12</v>
      </c>
      <c r="L84" s="4" t="str">
        <f>K5</f>
        <v>02</v>
      </c>
      <c r="AR84" s="47"/>
    </row>
    <row r="85" spans="1:90" s="5" customFormat="1" ht="36.9" customHeight="1">
      <c r="B85" s="48"/>
      <c r="C85" s="49" t="s">
        <v>14</v>
      </c>
      <c r="L85" s="186" t="str">
        <f>K6</f>
        <v>Oprava schodiště - MŠ Komerční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K85" s="187"/>
      <c r="AL85" s="187"/>
      <c r="AM85" s="187"/>
      <c r="AN85" s="187"/>
      <c r="AO85" s="187"/>
      <c r="AR85" s="48"/>
    </row>
    <row r="86" spans="1:90" s="2" customFormat="1" ht="6.9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0" s="2" customFormat="1" ht="12" customHeight="1">
      <c r="A87" s="28"/>
      <c r="B87" s="29"/>
      <c r="C87" s="25" t="s">
        <v>17</v>
      </c>
      <c r="D87" s="28"/>
      <c r="E87" s="28"/>
      <c r="F87" s="28"/>
      <c r="G87" s="28"/>
      <c r="H87" s="28"/>
      <c r="I87" s="28"/>
      <c r="J87" s="28"/>
      <c r="K87" s="28"/>
      <c r="L87" s="50" t="str">
        <f>IF(K8="","",K8)</f>
        <v xml:space="preserve"> 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5" t="s">
        <v>19</v>
      </c>
      <c r="AJ87" s="28"/>
      <c r="AK87" s="28"/>
      <c r="AL87" s="28"/>
      <c r="AM87" s="188" t="str">
        <f>IF(AN8= "","",AN8)</f>
        <v/>
      </c>
      <c r="AN87" s="188"/>
      <c r="AO87" s="28"/>
      <c r="AP87" s="28"/>
      <c r="AQ87" s="28"/>
      <c r="AR87" s="29"/>
      <c r="BE87" s="28"/>
    </row>
    <row r="88" spans="1:90" s="2" customFormat="1" ht="6.9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0" s="2" customFormat="1" ht="15.15" customHeight="1">
      <c r="A89" s="28"/>
      <c r="B89" s="29"/>
      <c r="C89" s="25" t="s">
        <v>20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 xml:space="preserve">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5" t="s">
        <v>24</v>
      </c>
      <c r="AJ89" s="28"/>
      <c r="AK89" s="28"/>
      <c r="AL89" s="28"/>
      <c r="AM89" s="189" t="str">
        <f>IF(E17="","",E17)</f>
        <v xml:space="preserve"> </v>
      </c>
      <c r="AN89" s="190"/>
      <c r="AO89" s="190"/>
      <c r="AP89" s="190"/>
      <c r="AQ89" s="28"/>
      <c r="AR89" s="29"/>
      <c r="AS89" s="191" t="s">
        <v>48</v>
      </c>
      <c r="AT89" s="192"/>
      <c r="AU89" s="52"/>
      <c r="AV89" s="52"/>
      <c r="AW89" s="52"/>
      <c r="AX89" s="52"/>
      <c r="AY89" s="52"/>
      <c r="AZ89" s="52"/>
      <c r="BA89" s="52"/>
      <c r="BB89" s="52"/>
      <c r="BC89" s="52"/>
      <c r="BD89" s="53"/>
      <c r="BE89" s="28"/>
    </row>
    <row r="90" spans="1:90" s="2" customFormat="1" ht="15.15" customHeight="1">
      <c r="A90" s="28"/>
      <c r="B90" s="29"/>
      <c r="C90" s="25" t="s">
        <v>23</v>
      </c>
      <c r="D90" s="28"/>
      <c r="E90" s="28"/>
      <c r="F90" s="28"/>
      <c r="G90" s="28"/>
      <c r="H90" s="28"/>
      <c r="I90" s="28"/>
      <c r="J90" s="28"/>
      <c r="K90" s="28"/>
      <c r="L90" s="4" t="str">
        <f>IF(E14="","",E14)</f>
        <v xml:space="preserve"> 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5" t="s">
        <v>26</v>
      </c>
      <c r="AJ90" s="28"/>
      <c r="AK90" s="28"/>
      <c r="AL90" s="28"/>
      <c r="AM90" s="189" t="str">
        <f>IF(E20="","",E20)</f>
        <v xml:space="preserve"> </v>
      </c>
      <c r="AN90" s="190"/>
      <c r="AO90" s="190"/>
      <c r="AP90" s="190"/>
      <c r="AQ90" s="28"/>
      <c r="AR90" s="29"/>
      <c r="AS90" s="193"/>
      <c r="AT90" s="194"/>
      <c r="AU90" s="54"/>
      <c r="AV90" s="54"/>
      <c r="AW90" s="54"/>
      <c r="AX90" s="54"/>
      <c r="AY90" s="54"/>
      <c r="AZ90" s="54"/>
      <c r="BA90" s="54"/>
      <c r="BB90" s="54"/>
      <c r="BC90" s="54"/>
      <c r="BD90" s="55"/>
      <c r="BE90" s="28"/>
    </row>
    <row r="91" spans="1:90" s="2" customFormat="1" ht="10.8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193"/>
      <c r="AT91" s="194"/>
      <c r="AU91" s="54"/>
      <c r="AV91" s="54"/>
      <c r="AW91" s="54"/>
      <c r="AX91" s="54"/>
      <c r="AY91" s="54"/>
      <c r="AZ91" s="54"/>
      <c r="BA91" s="54"/>
      <c r="BB91" s="54"/>
      <c r="BC91" s="54"/>
      <c r="BD91" s="55"/>
      <c r="BE91" s="28"/>
    </row>
    <row r="92" spans="1:90" s="2" customFormat="1" ht="29.25" customHeight="1">
      <c r="A92" s="28"/>
      <c r="B92" s="29"/>
      <c r="C92" s="181" t="s">
        <v>49</v>
      </c>
      <c r="D92" s="182"/>
      <c r="E92" s="182"/>
      <c r="F92" s="182"/>
      <c r="G92" s="182"/>
      <c r="H92" s="56"/>
      <c r="I92" s="183" t="s">
        <v>50</v>
      </c>
      <c r="J92" s="182"/>
      <c r="K92" s="182"/>
      <c r="L92" s="182"/>
      <c r="M92" s="182"/>
      <c r="N92" s="182"/>
      <c r="O92" s="182"/>
      <c r="P92" s="182"/>
      <c r="Q92" s="18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4" t="s">
        <v>51</v>
      </c>
      <c r="AH92" s="182"/>
      <c r="AI92" s="182"/>
      <c r="AJ92" s="182"/>
      <c r="AK92" s="182"/>
      <c r="AL92" s="182"/>
      <c r="AM92" s="182"/>
      <c r="AN92" s="183" t="s">
        <v>52</v>
      </c>
      <c r="AO92" s="182"/>
      <c r="AP92" s="185"/>
      <c r="AQ92" s="57" t="s">
        <v>53</v>
      </c>
      <c r="AR92" s="29"/>
      <c r="AS92" s="58" t="s">
        <v>54</v>
      </c>
      <c r="AT92" s="59" t="s">
        <v>55</v>
      </c>
      <c r="AU92" s="59" t="s">
        <v>56</v>
      </c>
      <c r="AV92" s="59" t="s">
        <v>57</v>
      </c>
      <c r="AW92" s="59" t="s">
        <v>58</v>
      </c>
      <c r="AX92" s="59" t="s">
        <v>59</v>
      </c>
      <c r="AY92" s="59" t="s">
        <v>60</v>
      </c>
      <c r="AZ92" s="59" t="s">
        <v>61</v>
      </c>
      <c r="BA92" s="59" t="s">
        <v>62</v>
      </c>
      <c r="BB92" s="59" t="s">
        <v>63</v>
      </c>
      <c r="BC92" s="59" t="s">
        <v>64</v>
      </c>
      <c r="BD92" s="60" t="s">
        <v>65</v>
      </c>
      <c r="BE92" s="28"/>
    </row>
    <row r="93" spans="1:90" s="2" customFormat="1" ht="10.8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1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3"/>
      <c r="BE93" s="28"/>
    </row>
    <row r="94" spans="1:90" s="6" customFormat="1" ht="32.4" customHeight="1">
      <c r="B94" s="64"/>
      <c r="C94" s="65" t="s">
        <v>66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05">
        <f>ROUND(AG95,2)</f>
        <v>0</v>
      </c>
      <c r="AH94" s="205"/>
      <c r="AI94" s="205"/>
      <c r="AJ94" s="205"/>
      <c r="AK94" s="205"/>
      <c r="AL94" s="205"/>
      <c r="AM94" s="205"/>
      <c r="AN94" s="206">
        <f>SUM(AG94,AT94)</f>
        <v>0</v>
      </c>
      <c r="AO94" s="206"/>
      <c r="AP94" s="206"/>
      <c r="AQ94" s="68" t="s">
        <v>1</v>
      </c>
      <c r="AR94" s="64"/>
      <c r="AS94" s="69">
        <f>ROUND(AS95,2)</f>
        <v>0</v>
      </c>
      <c r="AT94" s="70">
        <f>ROUND(SUM(AV94:AW94),2)</f>
        <v>0</v>
      </c>
      <c r="AU94" s="71">
        <f>ROUND(AU95,5)</f>
        <v>24.112159999999999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ROUND(AZ95,2)</f>
        <v>0</v>
      </c>
      <c r="BA94" s="70">
        <f>ROUND(BA95,2)</f>
        <v>0</v>
      </c>
      <c r="BB94" s="70">
        <f>ROUND(BB95,2)</f>
        <v>0</v>
      </c>
      <c r="BC94" s="70">
        <f>ROUND(BC95,2)</f>
        <v>0</v>
      </c>
      <c r="BD94" s="72">
        <f>ROUND(BD95,2)</f>
        <v>0</v>
      </c>
      <c r="BS94" s="73" t="s">
        <v>67</v>
      </c>
      <c r="BT94" s="73" t="s">
        <v>68</v>
      </c>
      <c r="BV94" s="73" t="s">
        <v>69</v>
      </c>
      <c r="BW94" s="73" t="s">
        <v>4</v>
      </c>
      <c r="BX94" s="73" t="s">
        <v>70</v>
      </c>
      <c r="CL94" s="73" t="s">
        <v>1</v>
      </c>
    </row>
    <row r="95" spans="1:90" s="7" customFormat="1" ht="16.5" customHeight="1">
      <c r="A95" s="74" t="s">
        <v>71</v>
      </c>
      <c r="B95" s="75"/>
      <c r="C95" s="76"/>
      <c r="D95" s="204" t="s">
        <v>13</v>
      </c>
      <c r="E95" s="204"/>
      <c r="F95" s="204"/>
      <c r="G95" s="204"/>
      <c r="H95" s="204"/>
      <c r="I95" s="77"/>
      <c r="J95" s="204" t="s">
        <v>271</v>
      </c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2">
        <f>'02 - Oprava schodiště - M...'!J28</f>
        <v>0</v>
      </c>
      <c r="AH95" s="203"/>
      <c r="AI95" s="203"/>
      <c r="AJ95" s="203"/>
      <c r="AK95" s="203"/>
      <c r="AL95" s="203"/>
      <c r="AM95" s="203"/>
      <c r="AN95" s="202">
        <f>SUM(AG95,AT95)</f>
        <v>0</v>
      </c>
      <c r="AO95" s="203"/>
      <c r="AP95" s="203"/>
      <c r="AQ95" s="78" t="s">
        <v>72</v>
      </c>
      <c r="AR95" s="75"/>
      <c r="AS95" s="79">
        <v>0</v>
      </c>
      <c r="AT95" s="80">
        <f>ROUND(SUM(AV95:AW95),2)</f>
        <v>0</v>
      </c>
      <c r="AU95" s="81">
        <f>'02 - Oprava schodiště - M...'!P120</f>
        <v>24.112164</v>
      </c>
      <c r="AV95" s="80">
        <f>'02 - Oprava schodiště - M...'!J31</f>
        <v>0</v>
      </c>
      <c r="AW95" s="80">
        <f>'02 - Oprava schodiště - M...'!J32</f>
        <v>0</v>
      </c>
      <c r="AX95" s="80">
        <f>'02 - Oprava schodiště - M...'!J33</f>
        <v>0</v>
      </c>
      <c r="AY95" s="80">
        <f>'02 - Oprava schodiště - M...'!J34</f>
        <v>0</v>
      </c>
      <c r="AZ95" s="80">
        <f>'02 - Oprava schodiště - M...'!F31</f>
        <v>0</v>
      </c>
      <c r="BA95" s="80">
        <f>'02 - Oprava schodiště - M...'!F32</f>
        <v>0</v>
      </c>
      <c r="BB95" s="80">
        <f>'02 - Oprava schodiště - M...'!F33</f>
        <v>0</v>
      </c>
      <c r="BC95" s="80">
        <f>'02 - Oprava schodiště - M...'!F34</f>
        <v>0</v>
      </c>
      <c r="BD95" s="82">
        <f>'02 - Oprava schodiště - M...'!F35</f>
        <v>0</v>
      </c>
      <c r="BT95" s="83" t="s">
        <v>73</v>
      </c>
      <c r="BU95" s="83" t="s">
        <v>74</v>
      </c>
      <c r="BV95" s="83" t="s">
        <v>69</v>
      </c>
      <c r="BW95" s="83" t="s">
        <v>4</v>
      </c>
      <c r="BX95" s="83" t="s">
        <v>70</v>
      </c>
      <c r="CL95" s="83" t="s">
        <v>1</v>
      </c>
    </row>
    <row r="96" spans="1:90" s="2" customFormat="1" ht="30" customHeight="1">
      <c r="A96" s="28"/>
      <c r="B96" s="29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9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</row>
    <row r="97" spans="1:57" s="2" customFormat="1" ht="6.9" customHeight="1">
      <c r="A97" s="28"/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29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02 - Oprava schodiště - M...'!C2" display="/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0"/>
  <sheetViews>
    <sheetView showGridLines="0" tabSelected="1" topLeftCell="A63" workbookViewId="0">
      <selection activeCell="AA144" sqref="AA144"/>
    </sheetView>
  </sheetViews>
  <sheetFormatPr defaultRowHeight="10.199999999999999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1" spans="1:46">
      <c r="A1" s="84"/>
    </row>
    <row r="2" spans="1:46" s="1" customFormat="1" ht="36.9" customHeight="1">
      <c r="L2" s="179" t="s">
        <v>5</v>
      </c>
      <c r="M2" s="180"/>
      <c r="N2" s="180"/>
      <c r="O2" s="180"/>
      <c r="P2" s="180"/>
      <c r="Q2" s="180"/>
      <c r="R2" s="180"/>
      <c r="S2" s="180"/>
      <c r="T2" s="180"/>
      <c r="U2" s="180"/>
      <c r="V2" s="180"/>
      <c r="AT2" s="16" t="s">
        <v>4</v>
      </c>
    </row>
    <row r="3" spans="1:46" s="1" customFormat="1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1:46" s="1" customFormat="1" ht="24.9" customHeight="1">
      <c r="B4" s="19"/>
      <c r="D4" s="20" t="s">
        <v>76</v>
      </c>
      <c r="L4" s="19"/>
      <c r="M4" s="85" t="s">
        <v>10</v>
      </c>
      <c r="AT4" s="16" t="s">
        <v>3</v>
      </c>
    </row>
    <row r="5" spans="1:46" s="1" customFormat="1" ht="6.9" customHeight="1">
      <c r="B5" s="19"/>
      <c r="L5" s="19"/>
    </row>
    <row r="6" spans="1:46" s="2" customFormat="1" ht="12" customHeight="1">
      <c r="A6" s="28"/>
      <c r="B6" s="29"/>
      <c r="C6" s="28"/>
      <c r="D6" s="25" t="s">
        <v>14</v>
      </c>
      <c r="E6" s="28"/>
      <c r="F6" s="28"/>
      <c r="G6" s="28"/>
      <c r="H6" s="28"/>
      <c r="I6" s="28"/>
      <c r="J6" s="28"/>
      <c r="K6" s="28"/>
      <c r="L6" s="3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46" s="2" customFormat="1" ht="16.5" customHeight="1">
      <c r="A7" s="28"/>
      <c r="B7" s="29"/>
      <c r="C7" s="28"/>
      <c r="D7" s="28"/>
      <c r="E7" s="186" t="s">
        <v>271</v>
      </c>
      <c r="F7" s="213"/>
      <c r="G7" s="213"/>
      <c r="H7" s="213"/>
      <c r="I7" s="28"/>
      <c r="J7" s="28"/>
      <c r="K7" s="28"/>
      <c r="L7" s="3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46" s="2" customFormat="1">
      <c r="A8" s="28"/>
      <c r="B8" s="29"/>
      <c r="C8" s="28"/>
      <c r="D8" s="28"/>
      <c r="E8" s="28"/>
      <c r="F8" s="28"/>
      <c r="G8" s="28"/>
      <c r="H8" s="28"/>
      <c r="I8" s="28"/>
      <c r="J8" s="28"/>
      <c r="K8" s="28"/>
      <c r="L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2" customHeight="1">
      <c r="A9" s="28"/>
      <c r="B9" s="29"/>
      <c r="C9" s="28"/>
      <c r="D9" s="25" t="s">
        <v>15</v>
      </c>
      <c r="E9" s="28"/>
      <c r="F9" s="23" t="s">
        <v>1</v>
      </c>
      <c r="G9" s="28"/>
      <c r="H9" s="28"/>
      <c r="I9" s="25" t="s">
        <v>16</v>
      </c>
      <c r="J9" s="23" t="s">
        <v>1</v>
      </c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ht="12" customHeight="1">
      <c r="A10" s="28"/>
      <c r="B10" s="29"/>
      <c r="C10" s="28"/>
      <c r="D10" s="25" t="s">
        <v>17</v>
      </c>
      <c r="E10" s="28"/>
      <c r="F10" s="23" t="s">
        <v>18</v>
      </c>
      <c r="G10" s="28"/>
      <c r="H10" s="28"/>
      <c r="I10" s="25" t="s">
        <v>19</v>
      </c>
      <c r="J10" s="51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0.8" customHeight="1">
      <c r="A11" s="28"/>
      <c r="B11" s="29"/>
      <c r="C11" s="28"/>
      <c r="D11" s="28"/>
      <c r="E11" s="28"/>
      <c r="F11" s="28"/>
      <c r="G11" s="28"/>
      <c r="H11" s="28"/>
      <c r="I11" s="28"/>
      <c r="J11" s="28"/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>
      <c r="A12" s="28"/>
      <c r="B12" s="29"/>
      <c r="C12" s="28"/>
      <c r="D12" s="25" t="s">
        <v>20</v>
      </c>
      <c r="E12" s="28"/>
      <c r="F12" s="28"/>
      <c r="G12" s="28"/>
      <c r="H12" s="28"/>
      <c r="I12" s="25" t="s">
        <v>21</v>
      </c>
      <c r="J12" s="23" t="str">
        <f>IF('Rekapitulace stavby'!AN10="","",'Rekapitulace stavby'!AN10)</f>
        <v/>
      </c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8" customHeight="1">
      <c r="A13" s="28"/>
      <c r="B13" s="29"/>
      <c r="C13" s="28"/>
      <c r="D13" s="28"/>
      <c r="E13" s="23" t="str">
        <f>IF('Rekapitulace stavby'!E11="","",'Rekapitulace stavby'!E11)</f>
        <v xml:space="preserve"> </v>
      </c>
      <c r="F13" s="28"/>
      <c r="G13" s="28"/>
      <c r="H13" s="28"/>
      <c r="I13" s="25" t="s">
        <v>22</v>
      </c>
      <c r="J13" s="23" t="str">
        <f>IF('Rekapitulace stavby'!AN11="","",'Rekapitulace stavby'!AN11)</f>
        <v/>
      </c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6.9" customHeight="1">
      <c r="A14" s="28"/>
      <c r="B14" s="29"/>
      <c r="C14" s="28"/>
      <c r="D14" s="28"/>
      <c r="E14" s="28"/>
      <c r="F14" s="28"/>
      <c r="G14" s="28"/>
      <c r="H14" s="28"/>
      <c r="I14" s="28"/>
      <c r="J14" s="28"/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2" customHeight="1">
      <c r="A15" s="28"/>
      <c r="B15" s="29"/>
      <c r="C15" s="28"/>
      <c r="D15" s="25" t="s">
        <v>23</v>
      </c>
      <c r="E15" s="28"/>
      <c r="F15" s="28"/>
      <c r="G15" s="28"/>
      <c r="H15" s="28"/>
      <c r="I15" s="25" t="s">
        <v>21</v>
      </c>
      <c r="J15" s="23" t="str">
        <f>'Rekapitulace stavby'!AN13</f>
        <v/>
      </c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18" customHeight="1">
      <c r="A16" s="28"/>
      <c r="B16" s="29"/>
      <c r="C16" s="28"/>
      <c r="D16" s="28"/>
      <c r="E16" s="207" t="str">
        <f>'Rekapitulace stavby'!E14</f>
        <v xml:space="preserve"> </v>
      </c>
      <c r="F16" s="207"/>
      <c r="G16" s="207"/>
      <c r="H16" s="207"/>
      <c r="I16" s="25" t="s">
        <v>22</v>
      </c>
      <c r="J16" s="23" t="str">
        <f>'Rekapitulace stavby'!AN14</f>
        <v/>
      </c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6.9" customHeight="1">
      <c r="A17" s="28"/>
      <c r="B17" s="29"/>
      <c r="C17" s="28"/>
      <c r="D17" s="28"/>
      <c r="E17" s="28"/>
      <c r="F17" s="28"/>
      <c r="G17" s="28"/>
      <c r="H17" s="28"/>
      <c r="I17" s="28"/>
      <c r="J17" s="28"/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2" customHeight="1">
      <c r="A18" s="28"/>
      <c r="B18" s="29"/>
      <c r="C18" s="28"/>
      <c r="D18" s="25" t="s">
        <v>24</v>
      </c>
      <c r="E18" s="28"/>
      <c r="F18" s="28"/>
      <c r="G18" s="28"/>
      <c r="H18" s="28"/>
      <c r="I18" s="25" t="s">
        <v>21</v>
      </c>
      <c r="J18" s="23" t="str">
        <f>IF('Rekapitulace stavby'!AN16="","",'Rekapitulace stavby'!AN16)</f>
        <v/>
      </c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18" customHeight="1">
      <c r="A19" s="28"/>
      <c r="B19" s="29"/>
      <c r="C19" s="28"/>
      <c r="D19" s="28"/>
      <c r="E19" s="23" t="str">
        <f>IF('Rekapitulace stavby'!E17="","",'Rekapitulace stavby'!E17)</f>
        <v xml:space="preserve"> </v>
      </c>
      <c r="F19" s="28"/>
      <c r="G19" s="28"/>
      <c r="H19" s="28"/>
      <c r="I19" s="25" t="s">
        <v>22</v>
      </c>
      <c r="J19" s="23" t="str">
        <f>IF('Rekapitulace stavby'!AN17="","",'Rekapitulace stavby'!AN17)</f>
        <v/>
      </c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6.9" customHeight="1">
      <c r="A20" s="28"/>
      <c r="B20" s="29"/>
      <c r="C20" s="28"/>
      <c r="D20" s="28"/>
      <c r="E20" s="28"/>
      <c r="F20" s="28"/>
      <c r="G20" s="28"/>
      <c r="H20" s="28"/>
      <c r="I20" s="28"/>
      <c r="J20" s="28"/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2" customHeight="1">
      <c r="A21" s="28"/>
      <c r="B21" s="29"/>
      <c r="C21" s="28"/>
      <c r="D21" s="25" t="s">
        <v>26</v>
      </c>
      <c r="E21" s="28"/>
      <c r="F21" s="28"/>
      <c r="G21" s="28"/>
      <c r="H21" s="28"/>
      <c r="I21" s="25" t="s">
        <v>21</v>
      </c>
      <c r="J21" s="23" t="str">
        <f>IF('Rekapitulace stavby'!AN19="","",'Rekapitulace stavby'!AN19)</f>
        <v/>
      </c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18" customHeight="1">
      <c r="A22" s="28"/>
      <c r="B22" s="29"/>
      <c r="C22" s="28"/>
      <c r="D22" s="28"/>
      <c r="E22" s="23" t="str">
        <f>IF('Rekapitulace stavby'!E20="","",'Rekapitulace stavby'!E20)</f>
        <v xml:space="preserve"> </v>
      </c>
      <c r="F22" s="28"/>
      <c r="G22" s="28"/>
      <c r="H22" s="28"/>
      <c r="I22" s="25" t="s">
        <v>22</v>
      </c>
      <c r="J22" s="23" t="str">
        <f>IF('Rekapitulace stavby'!AN20="","",'Rekapitulace stavby'!AN20)</f>
        <v/>
      </c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6.9" customHeight="1">
      <c r="A23" s="28"/>
      <c r="B23" s="29"/>
      <c r="C23" s="28"/>
      <c r="D23" s="28"/>
      <c r="E23" s="28"/>
      <c r="F23" s="28"/>
      <c r="G23" s="28"/>
      <c r="H23" s="28"/>
      <c r="I23" s="28"/>
      <c r="J23" s="28"/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2" customHeight="1">
      <c r="A24" s="28"/>
      <c r="B24" s="29"/>
      <c r="C24" s="28"/>
      <c r="D24" s="25" t="s">
        <v>27</v>
      </c>
      <c r="E24" s="28"/>
      <c r="F24" s="28"/>
      <c r="G24" s="28"/>
      <c r="H24" s="28"/>
      <c r="I24" s="28"/>
      <c r="J24" s="28"/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8" customFormat="1" ht="16.5" customHeight="1">
      <c r="A25" s="86"/>
      <c r="B25" s="87"/>
      <c r="C25" s="86"/>
      <c r="D25" s="86"/>
      <c r="E25" s="209" t="s">
        <v>1</v>
      </c>
      <c r="F25" s="209"/>
      <c r="G25" s="209"/>
      <c r="H25" s="209"/>
      <c r="I25" s="86"/>
      <c r="J25" s="86"/>
      <c r="K25" s="86"/>
      <c r="L25" s="88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</row>
    <row r="26" spans="1:31" s="2" customFormat="1" ht="6.9" customHeight="1">
      <c r="A26" s="28"/>
      <c r="B26" s="29"/>
      <c r="C26" s="28"/>
      <c r="D26" s="28"/>
      <c r="E26" s="28"/>
      <c r="F26" s="28"/>
      <c r="G26" s="28"/>
      <c r="H26" s="28"/>
      <c r="I26" s="28"/>
      <c r="J26" s="28"/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2" customFormat="1" ht="6.9" customHeight="1">
      <c r="A27" s="28"/>
      <c r="B27" s="29"/>
      <c r="C27" s="28"/>
      <c r="D27" s="62"/>
      <c r="E27" s="62"/>
      <c r="F27" s="62"/>
      <c r="G27" s="62"/>
      <c r="H27" s="62"/>
      <c r="I27" s="62"/>
      <c r="J27" s="62"/>
      <c r="K27" s="62"/>
      <c r="L27" s="3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s="2" customFormat="1" ht="25.35" customHeight="1">
      <c r="A28" s="28"/>
      <c r="B28" s="29"/>
      <c r="C28" s="28"/>
      <c r="D28" s="89" t="s">
        <v>28</v>
      </c>
      <c r="E28" s="28"/>
      <c r="F28" s="28"/>
      <c r="G28" s="28"/>
      <c r="H28" s="28"/>
      <c r="I28" s="28"/>
      <c r="J28" s="67">
        <f>ROUND(J120, 2)</f>
        <v>0</v>
      </c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" customHeight="1">
      <c r="A29" s="28"/>
      <c r="B29" s="29"/>
      <c r="C29" s="28"/>
      <c r="D29" s="62"/>
      <c r="E29" s="62"/>
      <c r="F29" s="62"/>
      <c r="G29" s="62"/>
      <c r="H29" s="62"/>
      <c r="I29" s="62"/>
      <c r="J29" s="62"/>
      <c r="K29" s="62"/>
      <c r="L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14.4" customHeight="1">
      <c r="A30" s="28"/>
      <c r="B30" s="29"/>
      <c r="C30" s="28"/>
      <c r="D30" s="28"/>
      <c r="E30" s="28"/>
      <c r="F30" s="32" t="s">
        <v>30</v>
      </c>
      <c r="G30" s="28"/>
      <c r="H30" s="28"/>
      <c r="I30" s="32" t="s">
        <v>29</v>
      </c>
      <c r="J30" s="32" t="s">
        <v>31</v>
      </c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14.4" customHeight="1">
      <c r="A31" s="28"/>
      <c r="B31" s="29"/>
      <c r="C31" s="28"/>
      <c r="D31" s="90" t="s">
        <v>32</v>
      </c>
      <c r="E31" s="25" t="s">
        <v>33</v>
      </c>
      <c r="F31" s="91">
        <f>ROUND((SUM(BE120:BE179)),  2)</f>
        <v>0</v>
      </c>
      <c r="G31" s="28"/>
      <c r="H31" s="28"/>
      <c r="I31" s="92">
        <v>0.21</v>
      </c>
      <c r="J31" s="91">
        <f>ROUND(((SUM(BE120:BE179))*I31),  2)</f>
        <v>0</v>
      </c>
      <c r="K31" s="28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" customHeight="1">
      <c r="A32" s="28"/>
      <c r="B32" s="29"/>
      <c r="C32" s="28"/>
      <c r="D32" s="28"/>
      <c r="E32" s="25" t="s">
        <v>34</v>
      </c>
      <c r="F32" s="91">
        <f>ROUND((SUM(BF120:BF179)),  2)</f>
        <v>0</v>
      </c>
      <c r="G32" s="28"/>
      <c r="H32" s="28"/>
      <c r="I32" s="92">
        <v>0.15</v>
      </c>
      <c r="J32" s="91">
        <f>ROUND(((SUM(BF120:BF179))*I32),  2)</f>
        <v>0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" hidden="1" customHeight="1">
      <c r="A33" s="28"/>
      <c r="B33" s="29"/>
      <c r="C33" s="28"/>
      <c r="D33" s="28"/>
      <c r="E33" s="25" t="s">
        <v>35</v>
      </c>
      <c r="F33" s="91">
        <f>ROUND((SUM(BG120:BG179)),  2)</f>
        <v>0</v>
      </c>
      <c r="G33" s="28"/>
      <c r="H33" s="28"/>
      <c r="I33" s="92">
        <v>0.21</v>
      </c>
      <c r="J33" s="91">
        <f>0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" hidden="1" customHeight="1">
      <c r="A34" s="28"/>
      <c r="B34" s="29"/>
      <c r="C34" s="28"/>
      <c r="D34" s="28"/>
      <c r="E34" s="25" t="s">
        <v>36</v>
      </c>
      <c r="F34" s="91">
        <f>ROUND((SUM(BH120:BH179)),  2)</f>
        <v>0</v>
      </c>
      <c r="G34" s="28"/>
      <c r="H34" s="28"/>
      <c r="I34" s="92">
        <v>0.15</v>
      </c>
      <c r="J34" s="91">
        <f>0</f>
        <v>0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" hidden="1" customHeight="1">
      <c r="A35" s="28"/>
      <c r="B35" s="29"/>
      <c r="C35" s="28"/>
      <c r="D35" s="28"/>
      <c r="E35" s="25" t="s">
        <v>37</v>
      </c>
      <c r="F35" s="91">
        <f>ROUND((SUM(BI120:BI179)),  2)</f>
        <v>0</v>
      </c>
      <c r="G35" s="28"/>
      <c r="H35" s="28"/>
      <c r="I35" s="92">
        <v>0</v>
      </c>
      <c r="J35" s="91">
        <f>0</f>
        <v>0</v>
      </c>
      <c r="K35" s="28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6.9" customHeight="1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25.35" customHeight="1">
      <c r="A37" s="28"/>
      <c r="B37" s="29"/>
      <c r="C37" s="93"/>
      <c r="D37" s="94" t="s">
        <v>38</v>
      </c>
      <c r="E37" s="56"/>
      <c r="F37" s="56"/>
      <c r="G37" s="95" t="s">
        <v>39</v>
      </c>
      <c r="H37" s="96" t="s">
        <v>40</v>
      </c>
      <c r="I37" s="56"/>
      <c r="J37" s="97">
        <f>SUM(J28:J35)</f>
        <v>0</v>
      </c>
      <c r="K37" s="9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14.4" customHeight="1">
      <c r="A38" s="28"/>
      <c r="B38" s="29"/>
      <c r="C38" s="28"/>
      <c r="D38" s="28"/>
      <c r="E38" s="28"/>
      <c r="F38" s="28"/>
      <c r="G38" s="28"/>
      <c r="H38" s="28"/>
      <c r="I38" s="28"/>
      <c r="J38" s="28"/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1" customFormat="1" ht="14.4" customHeight="1">
      <c r="B39" s="19"/>
      <c r="L39" s="19"/>
    </row>
    <row r="40" spans="1:31" s="1" customFormat="1" ht="14.4" customHeight="1">
      <c r="B40" s="19"/>
      <c r="L40" s="19"/>
    </row>
    <row r="41" spans="1:31" s="1" customFormat="1" ht="14.4" customHeight="1">
      <c r="B41" s="19"/>
      <c r="L41" s="19"/>
    </row>
    <row r="42" spans="1:31" s="1" customFormat="1" ht="14.4" customHeight="1">
      <c r="B42" s="19"/>
      <c r="L42" s="19"/>
    </row>
    <row r="43" spans="1:31" s="1" customFormat="1" ht="14.4" customHeight="1">
      <c r="B43" s="19"/>
      <c r="L43" s="19"/>
    </row>
    <row r="44" spans="1:31" s="1" customFormat="1" ht="14.4" customHeight="1">
      <c r="B44" s="19"/>
      <c r="L44" s="19"/>
    </row>
    <row r="45" spans="1:31" s="1" customFormat="1" ht="14.4" customHeight="1">
      <c r="B45" s="19"/>
      <c r="L45" s="19"/>
    </row>
    <row r="46" spans="1:31" s="1" customFormat="1" ht="14.4" customHeight="1">
      <c r="B46" s="19"/>
      <c r="L46" s="19"/>
    </row>
    <row r="47" spans="1:31" s="1" customFormat="1" ht="14.4" customHeight="1">
      <c r="B47" s="19"/>
      <c r="L47" s="19"/>
    </row>
    <row r="48" spans="1:31" s="1" customFormat="1" ht="14.4" customHeight="1">
      <c r="B48" s="19"/>
      <c r="L48" s="19"/>
    </row>
    <row r="49" spans="1:31" s="1" customFormat="1" ht="14.4" customHeight="1">
      <c r="B49" s="19"/>
      <c r="L49" s="19"/>
    </row>
    <row r="50" spans="1:31" s="2" customFormat="1" ht="14.4" customHeight="1">
      <c r="B50" s="38"/>
      <c r="D50" s="39" t="s">
        <v>41</v>
      </c>
      <c r="E50" s="40"/>
      <c r="F50" s="40"/>
      <c r="G50" s="39" t="s">
        <v>42</v>
      </c>
      <c r="H50" s="40"/>
      <c r="I50" s="40"/>
      <c r="J50" s="40"/>
      <c r="K50" s="40"/>
      <c r="L50" s="38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3.2">
      <c r="A61" s="28"/>
      <c r="B61" s="29"/>
      <c r="C61" s="28"/>
      <c r="D61" s="41" t="s">
        <v>43</v>
      </c>
      <c r="E61" s="31"/>
      <c r="F61" s="99" t="s">
        <v>44</v>
      </c>
      <c r="G61" s="41" t="s">
        <v>43</v>
      </c>
      <c r="H61" s="31"/>
      <c r="I61" s="31"/>
      <c r="J61" s="100" t="s">
        <v>44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3.2">
      <c r="A65" s="28"/>
      <c r="B65" s="29"/>
      <c r="C65" s="28"/>
      <c r="D65" s="39" t="s">
        <v>45</v>
      </c>
      <c r="E65" s="42"/>
      <c r="F65" s="42"/>
      <c r="G65" s="39" t="s">
        <v>46</v>
      </c>
      <c r="H65" s="42"/>
      <c r="I65" s="42"/>
      <c r="J65" s="42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3.2">
      <c r="A76" s="28"/>
      <c r="B76" s="29"/>
      <c r="C76" s="28"/>
      <c r="D76" s="41" t="s">
        <v>43</v>
      </c>
      <c r="E76" s="31"/>
      <c r="F76" s="99" t="s">
        <v>44</v>
      </c>
      <c r="G76" s="41" t="s">
        <v>43</v>
      </c>
      <c r="H76" s="31"/>
      <c r="I76" s="31"/>
      <c r="J76" s="100" t="s">
        <v>44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" customHeight="1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" customHeight="1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" customHeight="1">
      <c r="A82" s="28"/>
      <c r="B82" s="29"/>
      <c r="C82" s="20" t="s">
        <v>77</v>
      </c>
      <c r="D82" s="28"/>
      <c r="E82" s="28"/>
      <c r="F82" s="28"/>
      <c r="G82" s="28"/>
      <c r="H82" s="28"/>
      <c r="I82" s="28"/>
      <c r="J82" s="28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" customHeight="1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>
      <c r="A84" s="28"/>
      <c r="B84" s="29"/>
      <c r="C84" s="25" t="s">
        <v>14</v>
      </c>
      <c r="D84" s="28"/>
      <c r="E84" s="28"/>
      <c r="F84" s="28"/>
      <c r="G84" s="28"/>
      <c r="H84" s="28"/>
      <c r="I84" s="28"/>
      <c r="J84" s="28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>
      <c r="A85" s="28"/>
      <c r="B85" s="29"/>
      <c r="C85" s="28"/>
      <c r="D85" s="28"/>
      <c r="E85" s="186" t="str">
        <f>E7</f>
        <v>Oprava schodiště - MŠ Komerční</v>
      </c>
      <c r="F85" s="213"/>
      <c r="G85" s="213"/>
      <c r="H85" s="213"/>
      <c r="I85" s="28"/>
      <c r="J85" s="28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6.9" customHeight="1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2" customHeight="1">
      <c r="A87" s="28"/>
      <c r="B87" s="29"/>
      <c r="C87" s="25" t="s">
        <v>17</v>
      </c>
      <c r="D87" s="28"/>
      <c r="E87" s="28"/>
      <c r="F87" s="23" t="str">
        <f>F10</f>
        <v xml:space="preserve"> </v>
      </c>
      <c r="G87" s="28"/>
      <c r="H87" s="28"/>
      <c r="I87" s="25" t="s">
        <v>19</v>
      </c>
      <c r="J87" s="51" t="str">
        <f>IF(J10="","",J10)</f>
        <v/>
      </c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" customHeight="1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5.15" customHeight="1">
      <c r="A89" s="28"/>
      <c r="B89" s="29"/>
      <c r="C89" s="25" t="s">
        <v>20</v>
      </c>
      <c r="D89" s="28"/>
      <c r="E89" s="28"/>
      <c r="F89" s="23" t="str">
        <f>E13</f>
        <v xml:space="preserve"> </v>
      </c>
      <c r="G89" s="28"/>
      <c r="H89" s="28"/>
      <c r="I89" s="25" t="s">
        <v>24</v>
      </c>
      <c r="J89" s="26" t="str">
        <f>E19</f>
        <v xml:space="preserve"> </v>
      </c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15.15" customHeight="1">
      <c r="A90" s="28"/>
      <c r="B90" s="29"/>
      <c r="C90" s="25" t="s">
        <v>23</v>
      </c>
      <c r="D90" s="28"/>
      <c r="E90" s="28"/>
      <c r="F90" s="23" t="str">
        <f>IF(E16="","",E16)</f>
        <v xml:space="preserve"> </v>
      </c>
      <c r="G90" s="28"/>
      <c r="H90" s="28"/>
      <c r="I90" s="25" t="s">
        <v>26</v>
      </c>
      <c r="J90" s="26" t="str">
        <f>E22</f>
        <v xml:space="preserve"> </v>
      </c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0.35" customHeight="1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29.25" customHeight="1">
      <c r="A92" s="28"/>
      <c r="B92" s="29"/>
      <c r="C92" s="101" t="s">
        <v>78</v>
      </c>
      <c r="D92" s="93"/>
      <c r="E92" s="93"/>
      <c r="F92" s="93"/>
      <c r="G92" s="93"/>
      <c r="H92" s="93"/>
      <c r="I92" s="93"/>
      <c r="J92" s="102" t="s">
        <v>79</v>
      </c>
      <c r="K92" s="93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2.8" customHeight="1">
      <c r="A94" s="28"/>
      <c r="B94" s="29"/>
      <c r="C94" s="103" t="s">
        <v>80</v>
      </c>
      <c r="D94" s="28"/>
      <c r="E94" s="28"/>
      <c r="F94" s="28"/>
      <c r="G94" s="28"/>
      <c r="H94" s="28"/>
      <c r="I94" s="28"/>
      <c r="J94" s="67">
        <f>J120</f>
        <v>0</v>
      </c>
      <c r="K94" s="28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U94" s="16" t="s">
        <v>81</v>
      </c>
    </row>
    <row r="95" spans="1:47" s="9" customFormat="1" ht="24.9" customHeight="1">
      <c r="B95" s="104"/>
      <c r="D95" s="105" t="s">
        <v>82</v>
      </c>
      <c r="E95" s="106"/>
      <c r="F95" s="106"/>
      <c r="G95" s="106"/>
      <c r="H95" s="106"/>
      <c r="I95" s="106"/>
      <c r="J95" s="107">
        <f>J121</f>
        <v>0</v>
      </c>
      <c r="L95" s="104"/>
    </row>
    <row r="96" spans="1:47" s="10" customFormat="1" ht="19.95" customHeight="1">
      <c r="B96" s="108"/>
      <c r="D96" s="109" t="s">
        <v>83</v>
      </c>
      <c r="E96" s="110"/>
      <c r="F96" s="110"/>
      <c r="G96" s="110"/>
      <c r="H96" s="110"/>
      <c r="I96" s="110"/>
      <c r="J96" s="111">
        <f>J122</f>
        <v>0</v>
      </c>
      <c r="L96" s="108"/>
    </row>
    <row r="97" spans="1:31" s="10" customFormat="1" ht="19.95" customHeight="1">
      <c r="B97" s="108"/>
      <c r="D97" s="109" t="s">
        <v>84</v>
      </c>
      <c r="E97" s="110"/>
      <c r="F97" s="110"/>
      <c r="G97" s="110"/>
      <c r="H97" s="110"/>
      <c r="I97" s="110"/>
      <c r="J97" s="111">
        <f>J128</f>
        <v>0</v>
      </c>
      <c r="L97" s="108"/>
    </row>
    <row r="98" spans="1:31" s="10" customFormat="1" ht="19.95" customHeight="1">
      <c r="B98" s="108"/>
      <c r="D98" s="109" t="s">
        <v>85</v>
      </c>
      <c r="E98" s="110"/>
      <c r="F98" s="110"/>
      <c r="G98" s="110"/>
      <c r="H98" s="110"/>
      <c r="I98" s="110"/>
      <c r="J98" s="111">
        <f>J136</f>
        <v>0</v>
      </c>
      <c r="L98" s="108"/>
    </row>
    <row r="99" spans="1:31" s="10" customFormat="1" ht="19.95" customHeight="1">
      <c r="B99" s="108"/>
      <c r="D99" s="109" t="s">
        <v>86</v>
      </c>
      <c r="E99" s="110"/>
      <c r="F99" s="110"/>
      <c r="G99" s="110"/>
      <c r="H99" s="110"/>
      <c r="I99" s="110"/>
      <c r="J99" s="111">
        <f>J143</f>
        <v>0</v>
      </c>
      <c r="L99" s="108"/>
    </row>
    <row r="100" spans="1:31" s="9" customFormat="1" ht="24.9" customHeight="1">
      <c r="B100" s="104"/>
      <c r="D100" s="105" t="s">
        <v>87</v>
      </c>
      <c r="E100" s="106"/>
      <c r="F100" s="106"/>
      <c r="G100" s="106"/>
      <c r="H100" s="106"/>
      <c r="I100" s="106"/>
      <c r="J100" s="107">
        <f>J145</f>
        <v>0</v>
      </c>
      <c r="L100" s="104"/>
    </row>
    <row r="101" spans="1:31" s="10" customFormat="1" ht="19.95" customHeight="1">
      <c r="B101" s="108"/>
      <c r="D101" s="109" t="s">
        <v>88</v>
      </c>
      <c r="E101" s="110"/>
      <c r="F101" s="110"/>
      <c r="G101" s="110"/>
      <c r="H101" s="110"/>
      <c r="I101" s="110"/>
      <c r="J101" s="111">
        <f>J146</f>
        <v>0</v>
      </c>
      <c r="L101" s="108"/>
    </row>
    <row r="102" spans="1:31" s="10" customFormat="1" ht="19.95" customHeight="1">
      <c r="B102" s="108"/>
      <c r="D102" s="109" t="s">
        <v>89</v>
      </c>
      <c r="E102" s="110"/>
      <c r="F102" s="110"/>
      <c r="G102" s="110"/>
      <c r="H102" s="110"/>
      <c r="I102" s="110"/>
      <c r="J102" s="111">
        <f>J156</f>
        <v>0</v>
      </c>
      <c r="L102" s="108"/>
    </row>
    <row r="103" spans="1:31" s="2" customFormat="1" ht="21.75" customHeight="1">
      <c r="A103" s="28"/>
      <c r="B103" s="29"/>
      <c r="C103" s="28"/>
      <c r="D103" s="28"/>
      <c r="E103" s="28"/>
      <c r="F103" s="28"/>
      <c r="G103" s="28"/>
      <c r="H103" s="28"/>
      <c r="I103" s="28"/>
      <c r="J103" s="28"/>
      <c r="K103" s="28"/>
      <c r="L103" s="3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</row>
    <row r="104" spans="1:31" s="2" customFormat="1" ht="6.9" customHeight="1">
      <c r="A104" s="28"/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3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</row>
    <row r="108" spans="1:31" s="2" customFormat="1" ht="6.9" customHeight="1">
      <c r="A108" s="28"/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3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</row>
    <row r="109" spans="1:31" s="2" customFormat="1" ht="24.9" customHeight="1">
      <c r="A109" s="28"/>
      <c r="B109" s="29"/>
      <c r="C109" s="20" t="s">
        <v>90</v>
      </c>
      <c r="D109" s="28"/>
      <c r="E109" s="28"/>
      <c r="F109" s="28"/>
      <c r="G109" s="28"/>
      <c r="H109" s="28"/>
      <c r="I109" s="28"/>
      <c r="J109" s="28"/>
      <c r="K109" s="28"/>
      <c r="L109" s="3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</row>
    <row r="110" spans="1:31" s="2" customFormat="1" ht="6.9" customHeight="1">
      <c r="A110" s="28"/>
      <c r="B110" s="29"/>
      <c r="C110" s="28"/>
      <c r="D110" s="28"/>
      <c r="E110" s="28"/>
      <c r="F110" s="28"/>
      <c r="G110" s="28"/>
      <c r="H110" s="28"/>
      <c r="I110" s="28"/>
      <c r="J110" s="28"/>
      <c r="K110" s="28"/>
      <c r="L110" s="3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</row>
    <row r="111" spans="1:31" s="2" customFormat="1" ht="12" customHeight="1">
      <c r="A111" s="28"/>
      <c r="B111" s="29"/>
      <c r="C111" s="25" t="s">
        <v>14</v>
      </c>
      <c r="D111" s="28"/>
      <c r="E111" s="28"/>
      <c r="F111" s="28"/>
      <c r="G111" s="28"/>
      <c r="H111" s="28"/>
      <c r="I111" s="28"/>
      <c r="J111" s="28"/>
      <c r="K111" s="28"/>
      <c r="L111" s="3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</row>
    <row r="112" spans="1:31" s="2" customFormat="1" ht="16.5" customHeight="1">
      <c r="A112" s="28"/>
      <c r="B112" s="29"/>
      <c r="C112" s="28"/>
      <c r="D112" s="28"/>
      <c r="E112" s="186" t="str">
        <f>E7</f>
        <v>Oprava schodiště - MŠ Komerční</v>
      </c>
      <c r="F112" s="213"/>
      <c r="G112" s="213"/>
      <c r="H112" s="213"/>
      <c r="I112" s="28"/>
      <c r="J112" s="28"/>
      <c r="K112" s="28"/>
      <c r="L112" s="3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</row>
    <row r="113" spans="1:65" s="2" customFormat="1" ht="6.9" customHeight="1">
      <c r="A113" s="28"/>
      <c r="B113" s="29"/>
      <c r="C113" s="28"/>
      <c r="D113" s="28"/>
      <c r="E113" s="28"/>
      <c r="F113" s="28"/>
      <c r="G113" s="28"/>
      <c r="H113" s="28"/>
      <c r="I113" s="28"/>
      <c r="J113" s="28"/>
      <c r="K113" s="28"/>
      <c r="L113" s="3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</row>
    <row r="114" spans="1:65" s="2" customFormat="1" ht="12" customHeight="1">
      <c r="A114" s="28"/>
      <c r="B114" s="29"/>
      <c r="C114" s="25" t="s">
        <v>17</v>
      </c>
      <c r="D114" s="28"/>
      <c r="E114" s="28"/>
      <c r="F114" s="23" t="str">
        <f>F10</f>
        <v xml:space="preserve"> </v>
      </c>
      <c r="G114" s="28"/>
      <c r="H114" s="28"/>
      <c r="I114" s="25" t="s">
        <v>19</v>
      </c>
      <c r="J114" s="51" t="str">
        <f>IF(J10="","",J10)</f>
        <v/>
      </c>
      <c r="K114" s="28"/>
      <c r="L114" s="3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65" s="2" customFormat="1" ht="6.9" customHeight="1">
      <c r="A115" s="28"/>
      <c r="B115" s="29"/>
      <c r="C115" s="28"/>
      <c r="D115" s="28"/>
      <c r="E115" s="28"/>
      <c r="F115" s="28"/>
      <c r="G115" s="28"/>
      <c r="H115" s="28"/>
      <c r="I115" s="28"/>
      <c r="J115" s="28"/>
      <c r="K115" s="28"/>
      <c r="L115" s="3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6" spans="1:65" s="2" customFormat="1" ht="15.15" customHeight="1">
      <c r="A116" s="28"/>
      <c r="B116" s="29"/>
      <c r="C116" s="25" t="s">
        <v>20</v>
      </c>
      <c r="D116" s="28"/>
      <c r="E116" s="28"/>
      <c r="F116" s="23" t="str">
        <f>E13</f>
        <v xml:space="preserve"> </v>
      </c>
      <c r="G116" s="28"/>
      <c r="H116" s="28"/>
      <c r="I116" s="25" t="s">
        <v>24</v>
      </c>
      <c r="J116" s="26" t="str">
        <f>E19</f>
        <v xml:space="preserve"> </v>
      </c>
      <c r="K116" s="28"/>
      <c r="L116" s="3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</row>
    <row r="117" spans="1:65" s="2" customFormat="1" ht="15.15" customHeight="1">
      <c r="A117" s="28"/>
      <c r="B117" s="29"/>
      <c r="C117" s="25" t="s">
        <v>23</v>
      </c>
      <c r="D117" s="28"/>
      <c r="E117" s="28"/>
      <c r="F117" s="23" t="str">
        <f>IF(E16="","",E16)</f>
        <v xml:space="preserve"> </v>
      </c>
      <c r="G117" s="28"/>
      <c r="H117" s="28"/>
      <c r="I117" s="25" t="s">
        <v>26</v>
      </c>
      <c r="J117" s="26" t="str">
        <f>E22</f>
        <v xml:space="preserve"> </v>
      </c>
      <c r="K117" s="28"/>
      <c r="L117" s="3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</row>
    <row r="118" spans="1:65" s="2" customFormat="1" ht="10.35" customHeight="1">
      <c r="A118" s="28"/>
      <c r="B118" s="29"/>
      <c r="C118" s="28"/>
      <c r="D118" s="28"/>
      <c r="E118" s="28"/>
      <c r="F118" s="28"/>
      <c r="G118" s="28"/>
      <c r="H118" s="28"/>
      <c r="I118" s="28"/>
      <c r="J118" s="28"/>
      <c r="K118" s="28"/>
      <c r="L118" s="3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</row>
    <row r="119" spans="1:65" s="11" customFormat="1" ht="29.25" customHeight="1">
      <c r="A119" s="112"/>
      <c r="B119" s="113"/>
      <c r="C119" s="114" t="s">
        <v>91</v>
      </c>
      <c r="D119" s="115" t="s">
        <v>53</v>
      </c>
      <c r="E119" s="115" t="s">
        <v>49</v>
      </c>
      <c r="F119" s="115" t="s">
        <v>50</v>
      </c>
      <c r="G119" s="115" t="s">
        <v>92</v>
      </c>
      <c r="H119" s="115" t="s">
        <v>93</v>
      </c>
      <c r="I119" s="115" t="s">
        <v>94</v>
      </c>
      <c r="J119" s="116" t="s">
        <v>79</v>
      </c>
      <c r="K119" s="117" t="s">
        <v>95</v>
      </c>
      <c r="L119" s="118"/>
      <c r="M119" s="58" t="s">
        <v>1</v>
      </c>
      <c r="N119" s="59" t="s">
        <v>32</v>
      </c>
      <c r="O119" s="59" t="s">
        <v>96</v>
      </c>
      <c r="P119" s="59" t="s">
        <v>97</v>
      </c>
      <c r="Q119" s="59" t="s">
        <v>98</v>
      </c>
      <c r="R119" s="59" t="s">
        <v>99</v>
      </c>
      <c r="S119" s="59" t="s">
        <v>100</v>
      </c>
      <c r="T119" s="60" t="s">
        <v>101</v>
      </c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</row>
    <row r="120" spans="1:65" s="2" customFormat="1" ht="22.8" customHeight="1">
      <c r="A120" s="28"/>
      <c r="B120" s="29"/>
      <c r="C120" s="65" t="s">
        <v>102</v>
      </c>
      <c r="D120" s="28"/>
      <c r="E120" s="28"/>
      <c r="F120" s="28"/>
      <c r="G120" s="28"/>
      <c r="H120" s="28"/>
      <c r="I120" s="28"/>
      <c r="J120" s="119">
        <f>BK120</f>
        <v>0</v>
      </c>
      <c r="K120" s="28"/>
      <c r="L120" s="29"/>
      <c r="M120" s="61"/>
      <c r="N120" s="52"/>
      <c r="O120" s="62"/>
      <c r="P120" s="120">
        <f>P121+P145</f>
        <v>24.112164</v>
      </c>
      <c r="Q120" s="62"/>
      <c r="R120" s="120">
        <f>R121+R145</f>
        <v>0.51148300000000002</v>
      </c>
      <c r="S120" s="62"/>
      <c r="T120" s="121">
        <f>T121+T145</f>
        <v>0.34379999999999999</v>
      </c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T120" s="16" t="s">
        <v>67</v>
      </c>
      <c r="AU120" s="16" t="s">
        <v>81</v>
      </c>
      <c r="BK120" s="122">
        <f>BK121+BK145</f>
        <v>0</v>
      </c>
    </row>
    <row r="121" spans="1:65" s="12" customFormat="1" ht="25.95" customHeight="1">
      <c r="B121" s="123"/>
      <c r="D121" s="124" t="s">
        <v>67</v>
      </c>
      <c r="E121" s="125" t="s">
        <v>103</v>
      </c>
      <c r="F121" s="125" t="s">
        <v>104</v>
      </c>
      <c r="J121" s="126">
        <f>BK121</f>
        <v>0</v>
      </c>
      <c r="L121" s="123"/>
      <c r="M121" s="127"/>
      <c r="N121" s="128"/>
      <c r="O121" s="128"/>
      <c r="P121" s="129">
        <f>P122+P128+P136+P143</f>
        <v>11.085664000000001</v>
      </c>
      <c r="Q121" s="128"/>
      <c r="R121" s="129">
        <f>R122+R128+R136+R143</f>
        <v>0.26202800000000004</v>
      </c>
      <c r="S121" s="128"/>
      <c r="T121" s="130">
        <f>T122+T128+T136+T143</f>
        <v>0</v>
      </c>
      <c r="AR121" s="124" t="s">
        <v>73</v>
      </c>
      <c r="AT121" s="131" t="s">
        <v>67</v>
      </c>
      <c r="AU121" s="131" t="s">
        <v>68</v>
      </c>
      <c r="AY121" s="124" t="s">
        <v>105</v>
      </c>
      <c r="BK121" s="132">
        <f>BK122+BK128+BK136+BK143</f>
        <v>0</v>
      </c>
    </row>
    <row r="122" spans="1:65" s="12" customFormat="1" ht="22.8" customHeight="1">
      <c r="B122" s="123"/>
      <c r="D122" s="124" t="s">
        <v>67</v>
      </c>
      <c r="E122" s="133" t="s">
        <v>106</v>
      </c>
      <c r="F122" s="133" t="s">
        <v>107</v>
      </c>
      <c r="J122" s="134">
        <f>BK122</f>
        <v>0</v>
      </c>
      <c r="L122" s="123"/>
      <c r="M122" s="127"/>
      <c r="N122" s="128"/>
      <c r="O122" s="128"/>
      <c r="P122" s="129">
        <f>SUM(P123:P127)</f>
        <v>5.0553999999999997</v>
      </c>
      <c r="Q122" s="128"/>
      <c r="R122" s="129">
        <f>SUM(R123:R127)</f>
        <v>3.0267999999999996E-2</v>
      </c>
      <c r="S122" s="128"/>
      <c r="T122" s="130">
        <f>SUM(T123:T127)</f>
        <v>0</v>
      </c>
      <c r="AR122" s="124" t="s">
        <v>73</v>
      </c>
      <c r="AT122" s="131" t="s">
        <v>67</v>
      </c>
      <c r="AU122" s="131" t="s">
        <v>73</v>
      </c>
      <c r="AY122" s="124" t="s">
        <v>105</v>
      </c>
      <c r="BK122" s="132">
        <f>SUM(BK123:BK127)</f>
        <v>0</v>
      </c>
    </row>
    <row r="123" spans="1:65" s="2" customFormat="1" ht="16.5" customHeight="1">
      <c r="A123" s="28"/>
      <c r="B123" s="135"/>
      <c r="C123" s="136" t="s">
        <v>73</v>
      </c>
      <c r="D123" s="136" t="s">
        <v>108</v>
      </c>
      <c r="E123" s="137" t="s">
        <v>109</v>
      </c>
      <c r="F123" s="138" t="s">
        <v>110</v>
      </c>
      <c r="G123" s="139" t="s">
        <v>111</v>
      </c>
      <c r="H123" s="140">
        <v>4.5999999999999996</v>
      </c>
      <c r="I123" s="141">
        <v>0</v>
      </c>
      <c r="J123" s="141">
        <f>ROUND(I123*H123,2)</f>
        <v>0</v>
      </c>
      <c r="K123" s="142"/>
      <c r="L123" s="29"/>
      <c r="M123" s="143" t="s">
        <v>1</v>
      </c>
      <c r="N123" s="144" t="s">
        <v>33</v>
      </c>
      <c r="O123" s="145">
        <v>0.83899999999999997</v>
      </c>
      <c r="P123" s="145">
        <f>O123*H123</f>
        <v>3.8593999999999995</v>
      </c>
      <c r="Q123" s="145">
        <v>6.5799999999999999E-3</v>
      </c>
      <c r="R123" s="145">
        <f>Q123*H123</f>
        <v>3.0267999999999996E-2</v>
      </c>
      <c r="S123" s="145">
        <v>0</v>
      </c>
      <c r="T123" s="146">
        <f>S123*H123</f>
        <v>0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R123" s="147" t="s">
        <v>106</v>
      </c>
      <c r="AT123" s="147" t="s">
        <v>108</v>
      </c>
      <c r="AU123" s="147" t="s">
        <v>75</v>
      </c>
      <c r="AY123" s="16" t="s">
        <v>105</v>
      </c>
      <c r="BE123" s="148">
        <f>IF(N123="základní",J123,0)</f>
        <v>0</v>
      </c>
      <c r="BF123" s="148">
        <f>IF(N123="snížená",J123,0)</f>
        <v>0</v>
      </c>
      <c r="BG123" s="148">
        <f>IF(N123="zákl. přenesená",J123,0)</f>
        <v>0</v>
      </c>
      <c r="BH123" s="148">
        <f>IF(N123="sníž. přenesená",J123,0)</f>
        <v>0</v>
      </c>
      <c r="BI123" s="148">
        <f>IF(N123="nulová",J123,0)</f>
        <v>0</v>
      </c>
      <c r="BJ123" s="16" t="s">
        <v>73</v>
      </c>
      <c r="BK123" s="148">
        <f>ROUND(I123*H123,2)</f>
        <v>0</v>
      </c>
      <c r="BL123" s="16" t="s">
        <v>106</v>
      </c>
      <c r="BM123" s="147" t="s">
        <v>112</v>
      </c>
    </row>
    <row r="124" spans="1:65" s="13" customFormat="1">
      <c r="B124" s="149"/>
      <c r="D124" s="150" t="s">
        <v>113</v>
      </c>
      <c r="E124" s="151" t="s">
        <v>1</v>
      </c>
      <c r="F124" s="152" t="s">
        <v>114</v>
      </c>
      <c r="H124" s="153">
        <v>1.6</v>
      </c>
      <c r="L124" s="149"/>
      <c r="M124" s="154"/>
      <c r="N124" s="155"/>
      <c r="O124" s="155"/>
      <c r="P124" s="155"/>
      <c r="Q124" s="155"/>
      <c r="R124" s="155"/>
      <c r="S124" s="155"/>
      <c r="T124" s="156"/>
      <c r="AT124" s="151" t="s">
        <v>113</v>
      </c>
      <c r="AU124" s="151" t="s">
        <v>75</v>
      </c>
      <c r="AV124" s="13" t="s">
        <v>75</v>
      </c>
      <c r="AW124" s="13" t="s">
        <v>25</v>
      </c>
      <c r="AX124" s="13" t="s">
        <v>68</v>
      </c>
      <c r="AY124" s="151" t="s">
        <v>105</v>
      </c>
    </row>
    <row r="125" spans="1:65" s="13" customFormat="1">
      <c r="B125" s="149"/>
      <c r="D125" s="150" t="s">
        <v>113</v>
      </c>
      <c r="E125" s="151" t="s">
        <v>1</v>
      </c>
      <c r="F125" s="152" t="s">
        <v>115</v>
      </c>
      <c r="H125" s="153">
        <v>3</v>
      </c>
      <c r="L125" s="149"/>
      <c r="M125" s="154"/>
      <c r="N125" s="155"/>
      <c r="O125" s="155"/>
      <c r="P125" s="155"/>
      <c r="Q125" s="155"/>
      <c r="R125" s="155"/>
      <c r="S125" s="155"/>
      <c r="T125" s="156"/>
      <c r="AT125" s="151" t="s">
        <v>113</v>
      </c>
      <c r="AU125" s="151" t="s">
        <v>75</v>
      </c>
      <c r="AV125" s="13" t="s">
        <v>75</v>
      </c>
      <c r="AW125" s="13" t="s">
        <v>25</v>
      </c>
      <c r="AX125" s="13" t="s">
        <v>68</v>
      </c>
      <c r="AY125" s="151" t="s">
        <v>105</v>
      </c>
    </row>
    <row r="126" spans="1:65" s="14" customFormat="1">
      <c r="B126" s="157"/>
      <c r="D126" s="150" t="s">
        <v>113</v>
      </c>
      <c r="E126" s="158" t="s">
        <v>1</v>
      </c>
      <c r="F126" s="159" t="s">
        <v>116</v>
      </c>
      <c r="H126" s="160">
        <v>4.5999999999999996</v>
      </c>
      <c r="L126" s="157"/>
      <c r="M126" s="161"/>
      <c r="N126" s="162"/>
      <c r="O126" s="162"/>
      <c r="P126" s="162"/>
      <c r="Q126" s="162"/>
      <c r="R126" s="162"/>
      <c r="S126" s="162"/>
      <c r="T126" s="163"/>
      <c r="AT126" s="158" t="s">
        <v>113</v>
      </c>
      <c r="AU126" s="158" t="s">
        <v>75</v>
      </c>
      <c r="AV126" s="14" t="s">
        <v>106</v>
      </c>
      <c r="AW126" s="14" t="s">
        <v>25</v>
      </c>
      <c r="AX126" s="14" t="s">
        <v>73</v>
      </c>
      <c r="AY126" s="158" t="s">
        <v>105</v>
      </c>
    </row>
    <row r="127" spans="1:65" s="2" customFormat="1" ht="16.5" customHeight="1">
      <c r="A127" s="28"/>
      <c r="B127" s="135"/>
      <c r="C127" s="136" t="s">
        <v>75</v>
      </c>
      <c r="D127" s="136" t="s">
        <v>108</v>
      </c>
      <c r="E127" s="137" t="s">
        <v>117</v>
      </c>
      <c r="F127" s="138" t="s">
        <v>118</v>
      </c>
      <c r="G127" s="139" t="s">
        <v>111</v>
      </c>
      <c r="H127" s="140">
        <v>4.5999999999999996</v>
      </c>
      <c r="I127" s="141">
        <v>0</v>
      </c>
      <c r="J127" s="141">
        <f>ROUND(I127*H127,2)</f>
        <v>0</v>
      </c>
      <c r="K127" s="142"/>
      <c r="L127" s="29"/>
      <c r="M127" s="143" t="s">
        <v>1</v>
      </c>
      <c r="N127" s="144" t="s">
        <v>33</v>
      </c>
      <c r="O127" s="145">
        <v>0.26</v>
      </c>
      <c r="P127" s="145">
        <f>O127*H127</f>
        <v>1.196</v>
      </c>
      <c r="Q127" s="145">
        <v>0</v>
      </c>
      <c r="R127" s="145">
        <f>Q127*H127</f>
        <v>0</v>
      </c>
      <c r="S127" s="145">
        <v>0</v>
      </c>
      <c r="T127" s="146">
        <f>S127*H127</f>
        <v>0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R127" s="147" t="s">
        <v>106</v>
      </c>
      <c r="AT127" s="147" t="s">
        <v>108</v>
      </c>
      <c r="AU127" s="147" t="s">
        <v>75</v>
      </c>
      <c r="AY127" s="16" t="s">
        <v>105</v>
      </c>
      <c r="BE127" s="148">
        <f>IF(N127="základní",J127,0)</f>
        <v>0</v>
      </c>
      <c r="BF127" s="148">
        <f>IF(N127="snížená",J127,0)</f>
        <v>0</v>
      </c>
      <c r="BG127" s="148">
        <f>IF(N127="zákl. přenesená",J127,0)</f>
        <v>0</v>
      </c>
      <c r="BH127" s="148">
        <f>IF(N127="sníž. přenesená",J127,0)</f>
        <v>0</v>
      </c>
      <c r="BI127" s="148">
        <f>IF(N127="nulová",J127,0)</f>
        <v>0</v>
      </c>
      <c r="BJ127" s="16" t="s">
        <v>73</v>
      </c>
      <c r="BK127" s="148">
        <f>ROUND(I127*H127,2)</f>
        <v>0</v>
      </c>
      <c r="BL127" s="16" t="s">
        <v>106</v>
      </c>
      <c r="BM127" s="147" t="s">
        <v>119</v>
      </c>
    </row>
    <row r="128" spans="1:65" s="12" customFormat="1" ht="22.8" customHeight="1">
      <c r="B128" s="123"/>
      <c r="D128" s="124" t="s">
        <v>67</v>
      </c>
      <c r="E128" s="133" t="s">
        <v>120</v>
      </c>
      <c r="F128" s="133" t="s">
        <v>121</v>
      </c>
      <c r="J128" s="134">
        <f>BK128</f>
        <v>0</v>
      </c>
      <c r="L128" s="123"/>
      <c r="M128" s="127"/>
      <c r="N128" s="128"/>
      <c r="O128" s="128"/>
      <c r="P128" s="129">
        <f>SUM(P129:P135)</f>
        <v>2.7240000000000002</v>
      </c>
      <c r="Q128" s="128"/>
      <c r="R128" s="129">
        <f>SUM(R129:R135)</f>
        <v>0.23176000000000002</v>
      </c>
      <c r="S128" s="128"/>
      <c r="T128" s="130">
        <f>SUM(T129:T135)</f>
        <v>0</v>
      </c>
      <c r="AR128" s="124" t="s">
        <v>73</v>
      </c>
      <c r="AT128" s="131" t="s">
        <v>67</v>
      </c>
      <c r="AU128" s="131" t="s">
        <v>73</v>
      </c>
      <c r="AY128" s="124" t="s">
        <v>105</v>
      </c>
      <c r="BK128" s="132">
        <f>SUM(BK129:BK135)</f>
        <v>0</v>
      </c>
    </row>
    <row r="129" spans="1:65" s="2" customFormat="1" ht="37.799999999999997" customHeight="1">
      <c r="A129" s="28"/>
      <c r="B129" s="135"/>
      <c r="C129" s="136" t="s">
        <v>122</v>
      </c>
      <c r="D129" s="136" t="s">
        <v>108</v>
      </c>
      <c r="E129" s="137" t="s">
        <v>123</v>
      </c>
      <c r="F129" s="138" t="s">
        <v>124</v>
      </c>
      <c r="G129" s="139" t="s">
        <v>125</v>
      </c>
      <c r="H129" s="140">
        <v>1</v>
      </c>
      <c r="I129" s="141">
        <v>0</v>
      </c>
      <c r="J129" s="141">
        <f>ROUND(I129*H129,2)</f>
        <v>0</v>
      </c>
      <c r="K129" s="142"/>
      <c r="L129" s="29"/>
      <c r="M129" s="143" t="s">
        <v>1</v>
      </c>
      <c r="N129" s="144" t="s">
        <v>33</v>
      </c>
      <c r="O129" s="145">
        <v>0.31</v>
      </c>
      <c r="P129" s="145">
        <f>O129*H129</f>
        <v>0.31</v>
      </c>
      <c r="Q129" s="145">
        <v>4.0800000000000003E-2</v>
      </c>
      <c r="R129" s="145">
        <f>Q129*H129</f>
        <v>4.0800000000000003E-2</v>
      </c>
      <c r="S129" s="145">
        <v>0</v>
      </c>
      <c r="T129" s="146">
        <f>S129*H129</f>
        <v>0</v>
      </c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R129" s="147" t="s">
        <v>106</v>
      </c>
      <c r="AT129" s="147" t="s">
        <v>108</v>
      </c>
      <c r="AU129" s="147" t="s">
        <v>75</v>
      </c>
      <c r="AY129" s="16" t="s">
        <v>105</v>
      </c>
      <c r="BE129" s="148">
        <f>IF(N129="základní",J129,0)</f>
        <v>0</v>
      </c>
      <c r="BF129" s="148">
        <f>IF(N129="snížená",J129,0)</f>
        <v>0</v>
      </c>
      <c r="BG129" s="148">
        <f>IF(N129="zákl. přenesená",J129,0)</f>
        <v>0</v>
      </c>
      <c r="BH129" s="148">
        <f>IF(N129="sníž. přenesená",J129,0)</f>
        <v>0</v>
      </c>
      <c r="BI129" s="148">
        <f>IF(N129="nulová",J129,0)</f>
        <v>0</v>
      </c>
      <c r="BJ129" s="16" t="s">
        <v>73</v>
      </c>
      <c r="BK129" s="148">
        <f>ROUND(I129*H129,2)</f>
        <v>0</v>
      </c>
      <c r="BL129" s="16" t="s">
        <v>106</v>
      </c>
      <c r="BM129" s="147" t="s">
        <v>126</v>
      </c>
    </row>
    <row r="130" spans="1:65" s="2" customFormat="1" ht="24.15" customHeight="1">
      <c r="A130" s="28"/>
      <c r="B130" s="135"/>
      <c r="C130" s="136" t="s">
        <v>127</v>
      </c>
      <c r="D130" s="136" t="s">
        <v>108</v>
      </c>
      <c r="E130" s="137" t="s">
        <v>128</v>
      </c>
      <c r="F130" s="138" t="s">
        <v>129</v>
      </c>
      <c r="G130" s="139" t="s">
        <v>111</v>
      </c>
      <c r="H130" s="140">
        <v>2</v>
      </c>
      <c r="I130" s="141">
        <v>0</v>
      </c>
      <c r="J130" s="141">
        <f>ROUND(I130*H130,2)</f>
        <v>0</v>
      </c>
      <c r="K130" s="142"/>
      <c r="L130" s="29"/>
      <c r="M130" s="143" t="s">
        <v>1</v>
      </c>
      <c r="N130" s="144" t="s">
        <v>33</v>
      </c>
      <c r="O130" s="145">
        <v>0.48</v>
      </c>
      <c r="P130" s="145">
        <f>O130*H130</f>
        <v>0.96</v>
      </c>
      <c r="Q130" s="145">
        <v>7.102E-2</v>
      </c>
      <c r="R130" s="145">
        <f>Q130*H130</f>
        <v>0.14204</v>
      </c>
      <c r="S130" s="145">
        <v>0</v>
      </c>
      <c r="T130" s="146">
        <f>S130*H130</f>
        <v>0</v>
      </c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R130" s="147" t="s">
        <v>106</v>
      </c>
      <c r="AT130" s="147" t="s">
        <v>108</v>
      </c>
      <c r="AU130" s="147" t="s">
        <v>75</v>
      </c>
      <c r="AY130" s="16" t="s">
        <v>105</v>
      </c>
      <c r="BE130" s="148">
        <f>IF(N130="základní",J130,0)</f>
        <v>0</v>
      </c>
      <c r="BF130" s="148">
        <f>IF(N130="snížená",J130,0)</f>
        <v>0</v>
      </c>
      <c r="BG130" s="148">
        <f>IF(N130="zákl. přenesená",J130,0)</f>
        <v>0</v>
      </c>
      <c r="BH130" s="148">
        <f>IF(N130="sníž. přenesená",J130,0)</f>
        <v>0</v>
      </c>
      <c r="BI130" s="148">
        <f>IF(N130="nulová",J130,0)</f>
        <v>0</v>
      </c>
      <c r="BJ130" s="16" t="s">
        <v>73</v>
      </c>
      <c r="BK130" s="148">
        <f>ROUND(I130*H130,2)</f>
        <v>0</v>
      </c>
      <c r="BL130" s="16" t="s">
        <v>106</v>
      </c>
      <c r="BM130" s="147" t="s">
        <v>130</v>
      </c>
    </row>
    <row r="131" spans="1:65" s="13" customFormat="1">
      <c r="B131" s="149"/>
      <c r="D131" s="150" t="s">
        <v>113</v>
      </c>
      <c r="E131" s="151" t="s">
        <v>1</v>
      </c>
      <c r="F131" s="152" t="s">
        <v>131</v>
      </c>
      <c r="H131" s="153">
        <v>0.8</v>
      </c>
      <c r="L131" s="149"/>
      <c r="M131" s="154"/>
      <c r="N131" s="155"/>
      <c r="O131" s="155"/>
      <c r="P131" s="155"/>
      <c r="Q131" s="155"/>
      <c r="R131" s="155"/>
      <c r="S131" s="155"/>
      <c r="T131" s="156"/>
      <c r="AT131" s="151" t="s">
        <v>113</v>
      </c>
      <c r="AU131" s="151" t="s">
        <v>75</v>
      </c>
      <c r="AV131" s="13" t="s">
        <v>75</v>
      </c>
      <c r="AW131" s="13" t="s">
        <v>25</v>
      </c>
      <c r="AX131" s="13" t="s">
        <v>68</v>
      </c>
      <c r="AY131" s="151" t="s">
        <v>105</v>
      </c>
    </row>
    <row r="132" spans="1:65" s="13" customFormat="1">
      <c r="B132" s="149"/>
      <c r="D132" s="150" t="s">
        <v>113</v>
      </c>
      <c r="E132" s="151" t="s">
        <v>1</v>
      </c>
      <c r="F132" s="152" t="s">
        <v>132</v>
      </c>
      <c r="H132" s="153">
        <v>1.2</v>
      </c>
      <c r="L132" s="149"/>
      <c r="M132" s="154"/>
      <c r="N132" s="155"/>
      <c r="O132" s="155"/>
      <c r="P132" s="155"/>
      <c r="Q132" s="155"/>
      <c r="R132" s="155"/>
      <c r="S132" s="155"/>
      <c r="T132" s="156"/>
      <c r="AT132" s="151" t="s">
        <v>113</v>
      </c>
      <c r="AU132" s="151" t="s">
        <v>75</v>
      </c>
      <c r="AV132" s="13" t="s">
        <v>75</v>
      </c>
      <c r="AW132" s="13" t="s">
        <v>25</v>
      </c>
      <c r="AX132" s="13" t="s">
        <v>68</v>
      </c>
      <c r="AY132" s="151" t="s">
        <v>105</v>
      </c>
    </row>
    <row r="133" spans="1:65" s="14" customFormat="1">
      <c r="B133" s="157"/>
      <c r="D133" s="150" t="s">
        <v>113</v>
      </c>
      <c r="E133" s="158" t="s">
        <v>1</v>
      </c>
      <c r="F133" s="159" t="s">
        <v>116</v>
      </c>
      <c r="H133" s="160">
        <v>2</v>
      </c>
      <c r="L133" s="157"/>
      <c r="M133" s="161"/>
      <c r="N133" s="162"/>
      <c r="O133" s="162"/>
      <c r="P133" s="162"/>
      <c r="Q133" s="162"/>
      <c r="R133" s="162"/>
      <c r="S133" s="162"/>
      <c r="T133" s="163"/>
      <c r="AT133" s="158" t="s">
        <v>113</v>
      </c>
      <c r="AU133" s="158" t="s">
        <v>75</v>
      </c>
      <c r="AV133" s="14" t="s">
        <v>106</v>
      </c>
      <c r="AW133" s="14" t="s">
        <v>25</v>
      </c>
      <c r="AX133" s="14" t="s">
        <v>73</v>
      </c>
      <c r="AY133" s="158" t="s">
        <v>105</v>
      </c>
    </row>
    <row r="134" spans="1:65" s="2" customFormat="1" ht="16.5" customHeight="1">
      <c r="A134" s="28"/>
      <c r="B134" s="135"/>
      <c r="C134" s="136" t="s">
        <v>106</v>
      </c>
      <c r="D134" s="136" t="s">
        <v>108</v>
      </c>
      <c r="E134" s="137" t="s">
        <v>133</v>
      </c>
      <c r="F134" s="138" t="s">
        <v>134</v>
      </c>
      <c r="G134" s="139" t="s">
        <v>111</v>
      </c>
      <c r="H134" s="140">
        <v>2</v>
      </c>
      <c r="I134" s="141">
        <v>0</v>
      </c>
      <c r="J134" s="141">
        <f>ROUND(I134*H134,2)</f>
        <v>0</v>
      </c>
      <c r="K134" s="142"/>
      <c r="L134" s="29"/>
      <c r="M134" s="143" t="s">
        <v>1</v>
      </c>
      <c r="N134" s="144" t="s">
        <v>33</v>
      </c>
      <c r="O134" s="145">
        <v>0.109</v>
      </c>
      <c r="P134" s="145">
        <f>O134*H134</f>
        <v>0.218</v>
      </c>
      <c r="Q134" s="145">
        <v>1E-3</v>
      </c>
      <c r="R134" s="145">
        <f>Q134*H134</f>
        <v>2E-3</v>
      </c>
      <c r="S134" s="145">
        <v>0</v>
      </c>
      <c r="T134" s="146">
        <f>S134*H134</f>
        <v>0</v>
      </c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R134" s="147" t="s">
        <v>106</v>
      </c>
      <c r="AT134" s="147" t="s">
        <v>108</v>
      </c>
      <c r="AU134" s="147" t="s">
        <v>75</v>
      </c>
      <c r="AY134" s="16" t="s">
        <v>105</v>
      </c>
      <c r="BE134" s="148">
        <f>IF(N134="základní",J134,0)</f>
        <v>0</v>
      </c>
      <c r="BF134" s="148">
        <f>IF(N134="snížená",J134,0)</f>
        <v>0</v>
      </c>
      <c r="BG134" s="148">
        <f>IF(N134="zákl. přenesená",J134,0)</f>
        <v>0</v>
      </c>
      <c r="BH134" s="148">
        <f>IF(N134="sníž. přenesená",J134,0)</f>
        <v>0</v>
      </c>
      <c r="BI134" s="148">
        <f>IF(N134="nulová",J134,0)</f>
        <v>0</v>
      </c>
      <c r="BJ134" s="16" t="s">
        <v>73</v>
      </c>
      <c r="BK134" s="148">
        <f>ROUND(I134*H134,2)</f>
        <v>0</v>
      </c>
      <c r="BL134" s="16" t="s">
        <v>106</v>
      </c>
      <c r="BM134" s="147" t="s">
        <v>135</v>
      </c>
    </row>
    <row r="135" spans="1:65" s="2" customFormat="1" ht="24.15" customHeight="1">
      <c r="A135" s="28"/>
      <c r="B135" s="135"/>
      <c r="C135" s="136" t="s">
        <v>120</v>
      </c>
      <c r="D135" s="136" t="s">
        <v>108</v>
      </c>
      <c r="E135" s="137" t="s">
        <v>136</v>
      </c>
      <c r="F135" s="138" t="s">
        <v>137</v>
      </c>
      <c r="G135" s="139" t="s">
        <v>111</v>
      </c>
      <c r="H135" s="140">
        <v>2</v>
      </c>
      <c r="I135" s="141">
        <v>0</v>
      </c>
      <c r="J135" s="141">
        <f>ROUND(I135*H135,2)</f>
        <v>0</v>
      </c>
      <c r="K135" s="142"/>
      <c r="L135" s="29"/>
      <c r="M135" s="143" t="s">
        <v>1</v>
      </c>
      <c r="N135" s="144" t="s">
        <v>33</v>
      </c>
      <c r="O135" s="145">
        <v>0.61799999999999999</v>
      </c>
      <c r="P135" s="145">
        <f>O135*H135</f>
        <v>1.236</v>
      </c>
      <c r="Q135" s="145">
        <v>2.3460000000000002E-2</v>
      </c>
      <c r="R135" s="145">
        <f>Q135*H135</f>
        <v>4.6920000000000003E-2</v>
      </c>
      <c r="S135" s="145">
        <v>0</v>
      </c>
      <c r="T135" s="146">
        <f>S135*H135</f>
        <v>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R135" s="147" t="s">
        <v>106</v>
      </c>
      <c r="AT135" s="147" t="s">
        <v>108</v>
      </c>
      <c r="AU135" s="147" t="s">
        <v>75</v>
      </c>
      <c r="AY135" s="16" t="s">
        <v>105</v>
      </c>
      <c r="BE135" s="148">
        <f>IF(N135="základní",J135,0)</f>
        <v>0</v>
      </c>
      <c r="BF135" s="148">
        <f>IF(N135="snížená",J135,0)</f>
        <v>0</v>
      </c>
      <c r="BG135" s="148">
        <f>IF(N135="zákl. přenesená",J135,0)</f>
        <v>0</v>
      </c>
      <c r="BH135" s="148">
        <f>IF(N135="sníž. přenesená",J135,0)</f>
        <v>0</v>
      </c>
      <c r="BI135" s="148">
        <f>IF(N135="nulová",J135,0)</f>
        <v>0</v>
      </c>
      <c r="BJ135" s="16" t="s">
        <v>73</v>
      </c>
      <c r="BK135" s="148">
        <f>ROUND(I135*H135,2)</f>
        <v>0</v>
      </c>
      <c r="BL135" s="16" t="s">
        <v>106</v>
      </c>
      <c r="BM135" s="147" t="s">
        <v>138</v>
      </c>
    </row>
    <row r="136" spans="1:65" s="12" customFormat="1" ht="22.8" customHeight="1">
      <c r="B136" s="123"/>
      <c r="D136" s="124" t="s">
        <v>67</v>
      </c>
      <c r="E136" s="133" t="s">
        <v>139</v>
      </c>
      <c r="F136" s="133" t="s">
        <v>140</v>
      </c>
      <c r="J136" s="134">
        <f>BK136</f>
        <v>0</v>
      </c>
      <c r="L136" s="123"/>
      <c r="M136" s="127"/>
      <c r="N136" s="128"/>
      <c r="O136" s="128"/>
      <c r="P136" s="129">
        <f>SUM(P137:P142)</f>
        <v>1.0357839999999998</v>
      </c>
      <c r="Q136" s="128"/>
      <c r="R136" s="129">
        <f>SUM(R137:R142)</f>
        <v>0</v>
      </c>
      <c r="S136" s="128"/>
      <c r="T136" s="130">
        <f>SUM(T137:T142)</f>
        <v>0</v>
      </c>
      <c r="AR136" s="124" t="s">
        <v>73</v>
      </c>
      <c r="AT136" s="131" t="s">
        <v>67</v>
      </c>
      <c r="AU136" s="131" t="s">
        <v>73</v>
      </c>
      <c r="AY136" s="124" t="s">
        <v>105</v>
      </c>
      <c r="BK136" s="132">
        <f>SUM(BK137:BK142)</f>
        <v>0</v>
      </c>
    </row>
    <row r="137" spans="1:65" s="2" customFormat="1" ht="24.15" customHeight="1">
      <c r="A137" s="28"/>
      <c r="B137" s="135"/>
      <c r="C137" s="136" t="s">
        <v>141</v>
      </c>
      <c r="D137" s="136" t="s">
        <v>108</v>
      </c>
      <c r="E137" s="137" t="s">
        <v>142</v>
      </c>
      <c r="F137" s="138" t="s">
        <v>143</v>
      </c>
      <c r="G137" s="139" t="s">
        <v>144</v>
      </c>
      <c r="H137" s="140">
        <v>0.34399999999999997</v>
      </c>
      <c r="I137" s="141">
        <v>0</v>
      </c>
      <c r="J137" s="141">
        <f>ROUND(I137*H137,2)</f>
        <v>0</v>
      </c>
      <c r="K137" s="142"/>
      <c r="L137" s="29"/>
      <c r="M137" s="143" t="s">
        <v>1</v>
      </c>
      <c r="N137" s="144" t="s">
        <v>33</v>
      </c>
      <c r="O137" s="145">
        <v>2.42</v>
      </c>
      <c r="P137" s="145">
        <f>O137*H137</f>
        <v>0.83247999999999989</v>
      </c>
      <c r="Q137" s="145">
        <v>0</v>
      </c>
      <c r="R137" s="145">
        <f>Q137*H137</f>
        <v>0</v>
      </c>
      <c r="S137" s="145">
        <v>0</v>
      </c>
      <c r="T137" s="146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47" t="s">
        <v>106</v>
      </c>
      <c r="AT137" s="147" t="s">
        <v>108</v>
      </c>
      <c r="AU137" s="147" t="s">
        <v>75</v>
      </c>
      <c r="AY137" s="16" t="s">
        <v>105</v>
      </c>
      <c r="BE137" s="148">
        <f>IF(N137="základní",J137,0)</f>
        <v>0</v>
      </c>
      <c r="BF137" s="148">
        <f>IF(N137="snížená",J137,0)</f>
        <v>0</v>
      </c>
      <c r="BG137" s="148">
        <f>IF(N137="zákl. přenesená",J137,0)</f>
        <v>0</v>
      </c>
      <c r="BH137" s="148">
        <f>IF(N137="sníž. přenesená",J137,0)</f>
        <v>0</v>
      </c>
      <c r="BI137" s="148">
        <f>IF(N137="nulová",J137,0)</f>
        <v>0</v>
      </c>
      <c r="BJ137" s="16" t="s">
        <v>73</v>
      </c>
      <c r="BK137" s="148">
        <f>ROUND(I137*H137,2)</f>
        <v>0</v>
      </c>
      <c r="BL137" s="16" t="s">
        <v>106</v>
      </c>
      <c r="BM137" s="147" t="s">
        <v>145</v>
      </c>
    </row>
    <row r="138" spans="1:65" s="2" customFormat="1" ht="24.15" customHeight="1">
      <c r="A138" s="28"/>
      <c r="B138" s="135"/>
      <c r="C138" s="136" t="s">
        <v>146</v>
      </c>
      <c r="D138" s="136" t="s">
        <v>108</v>
      </c>
      <c r="E138" s="137" t="s">
        <v>147</v>
      </c>
      <c r="F138" s="138" t="s">
        <v>148</v>
      </c>
      <c r="G138" s="139" t="s">
        <v>144</v>
      </c>
      <c r="H138" s="140">
        <v>0.34399999999999997</v>
      </c>
      <c r="I138" s="141">
        <v>0</v>
      </c>
      <c r="J138" s="141">
        <f>ROUND(I138*H138,2)</f>
        <v>0</v>
      </c>
      <c r="K138" s="142"/>
      <c r="L138" s="29"/>
      <c r="M138" s="143" t="s">
        <v>1</v>
      </c>
      <c r="N138" s="144" t="s">
        <v>33</v>
      </c>
      <c r="O138" s="145">
        <v>0.125</v>
      </c>
      <c r="P138" s="145">
        <f>O138*H138</f>
        <v>4.2999999999999997E-2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47" t="s">
        <v>106</v>
      </c>
      <c r="AT138" s="147" t="s">
        <v>108</v>
      </c>
      <c r="AU138" s="147" t="s">
        <v>75</v>
      </c>
      <c r="AY138" s="16" t="s">
        <v>105</v>
      </c>
      <c r="BE138" s="148">
        <f>IF(N138="základní",J138,0)</f>
        <v>0</v>
      </c>
      <c r="BF138" s="148">
        <f>IF(N138="snížená",J138,0)</f>
        <v>0</v>
      </c>
      <c r="BG138" s="148">
        <f>IF(N138="zákl. přenesená",J138,0)</f>
        <v>0</v>
      </c>
      <c r="BH138" s="148">
        <f>IF(N138="sníž. přenesená",J138,0)</f>
        <v>0</v>
      </c>
      <c r="BI138" s="148">
        <f>IF(N138="nulová",J138,0)</f>
        <v>0</v>
      </c>
      <c r="BJ138" s="16" t="s">
        <v>73</v>
      </c>
      <c r="BK138" s="148">
        <f>ROUND(I138*H138,2)</f>
        <v>0</v>
      </c>
      <c r="BL138" s="16" t="s">
        <v>106</v>
      </c>
      <c r="BM138" s="147" t="s">
        <v>149</v>
      </c>
    </row>
    <row r="139" spans="1:65" s="2" customFormat="1" ht="24.15" customHeight="1">
      <c r="A139" s="28"/>
      <c r="B139" s="135"/>
      <c r="C139" s="136" t="s">
        <v>150</v>
      </c>
      <c r="D139" s="136" t="s">
        <v>108</v>
      </c>
      <c r="E139" s="137" t="s">
        <v>151</v>
      </c>
      <c r="F139" s="138" t="s">
        <v>152</v>
      </c>
      <c r="G139" s="139" t="s">
        <v>144</v>
      </c>
      <c r="H139" s="140">
        <v>5.16</v>
      </c>
      <c r="I139" s="141">
        <v>0</v>
      </c>
      <c r="J139" s="141">
        <f>ROUND(I139*H139,2)</f>
        <v>0</v>
      </c>
      <c r="K139" s="142"/>
      <c r="L139" s="29"/>
      <c r="M139" s="143" t="s">
        <v>1</v>
      </c>
      <c r="N139" s="144" t="s">
        <v>33</v>
      </c>
      <c r="O139" s="145">
        <v>6.0000000000000001E-3</v>
      </c>
      <c r="P139" s="145">
        <f>O139*H139</f>
        <v>3.0960000000000001E-2</v>
      </c>
      <c r="Q139" s="145">
        <v>0</v>
      </c>
      <c r="R139" s="145">
        <f>Q139*H139</f>
        <v>0</v>
      </c>
      <c r="S139" s="145">
        <v>0</v>
      </c>
      <c r="T139" s="146">
        <f>S139*H139</f>
        <v>0</v>
      </c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R139" s="147" t="s">
        <v>106</v>
      </c>
      <c r="AT139" s="147" t="s">
        <v>108</v>
      </c>
      <c r="AU139" s="147" t="s">
        <v>75</v>
      </c>
      <c r="AY139" s="16" t="s">
        <v>105</v>
      </c>
      <c r="BE139" s="148">
        <f>IF(N139="základní",J139,0)</f>
        <v>0</v>
      </c>
      <c r="BF139" s="148">
        <f>IF(N139="snížená",J139,0)</f>
        <v>0</v>
      </c>
      <c r="BG139" s="148">
        <f>IF(N139="zákl. přenesená",J139,0)</f>
        <v>0</v>
      </c>
      <c r="BH139" s="148">
        <f>IF(N139="sníž. přenesená",J139,0)</f>
        <v>0</v>
      </c>
      <c r="BI139" s="148">
        <f>IF(N139="nulová",J139,0)</f>
        <v>0</v>
      </c>
      <c r="BJ139" s="16" t="s">
        <v>73</v>
      </c>
      <c r="BK139" s="148">
        <f>ROUND(I139*H139,2)</f>
        <v>0</v>
      </c>
      <c r="BL139" s="16" t="s">
        <v>106</v>
      </c>
      <c r="BM139" s="147" t="s">
        <v>153</v>
      </c>
    </row>
    <row r="140" spans="1:65" s="13" customFormat="1">
      <c r="B140" s="149"/>
      <c r="D140" s="150" t="s">
        <v>113</v>
      </c>
      <c r="E140" s="151" t="s">
        <v>1</v>
      </c>
      <c r="F140" s="152" t="s">
        <v>154</v>
      </c>
      <c r="H140" s="153">
        <v>5.16</v>
      </c>
      <c r="L140" s="149"/>
      <c r="M140" s="154"/>
      <c r="N140" s="155"/>
      <c r="O140" s="155"/>
      <c r="P140" s="155"/>
      <c r="Q140" s="155"/>
      <c r="R140" s="155"/>
      <c r="S140" s="155"/>
      <c r="T140" s="156"/>
      <c r="AT140" s="151" t="s">
        <v>113</v>
      </c>
      <c r="AU140" s="151" t="s">
        <v>75</v>
      </c>
      <c r="AV140" s="13" t="s">
        <v>75</v>
      </c>
      <c r="AW140" s="13" t="s">
        <v>25</v>
      </c>
      <c r="AX140" s="13" t="s">
        <v>73</v>
      </c>
      <c r="AY140" s="151" t="s">
        <v>105</v>
      </c>
    </row>
    <row r="141" spans="1:65" s="2" customFormat="1" ht="44.25" customHeight="1">
      <c r="A141" s="28"/>
      <c r="B141" s="135"/>
      <c r="C141" s="136" t="s">
        <v>155</v>
      </c>
      <c r="D141" s="136" t="s">
        <v>108</v>
      </c>
      <c r="E141" s="137" t="s">
        <v>156</v>
      </c>
      <c r="F141" s="138" t="s">
        <v>157</v>
      </c>
      <c r="G141" s="139" t="s">
        <v>144</v>
      </c>
      <c r="H141" s="140">
        <v>0.34399999999999997</v>
      </c>
      <c r="I141" s="141">
        <v>0</v>
      </c>
      <c r="J141" s="141">
        <f>ROUND(I141*H141,2)</f>
        <v>0</v>
      </c>
      <c r="K141" s="142"/>
      <c r="L141" s="29"/>
      <c r="M141" s="143" t="s">
        <v>1</v>
      </c>
      <c r="N141" s="144" t="s">
        <v>33</v>
      </c>
      <c r="O141" s="145">
        <v>0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R141" s="147" t="s">
        <v>106</v>
      </c>
      <c r="AT141" s="147" t="s">
        <v>108</v>
      </c>
      <c r="AU141" s="147" t="s">
        <v>75</v>
      </c>
      <c r="AY141" s="16" t="s">
        <v>105</v>
      </c>
      <c r="BE141" s="148">
        <f>IF(N141="základní",J141,0)</f>
        <v>0</v>
      </c>
      <c r="BF141" s="148">
        <f>IF(N141="snížená",J141,0)</f>
        <v>0</v>
      </c>
      <c r="BG141" s="148">
        <f>IF(N141="zákl. přenesená",J141,0)</f>
        <v>0</v>
      </c>
      <c r="BH141" s="148">
        <f>IF(N141="sníž. přenesená",J141,0)</f>
        <v>0</v>
      </c>
      <c r="BI141" s="148">
        <f>IF(N141="nulová",J141,0)</f>
        <v>0</v>
      </c>
      <c r="BJ141" s="16" t="s">
        <v>73</v>
      </c>
      <c r="BK141" s="148">
        <f>ROUND(I141*H141,2)</f>
        <v>0</v>
      </c>
      <c r="BL141" s="16" t="s">
        <v>106</v>
      </c>
      <c r="BM141" s="147" t="s">
        <v>158</v>
      </c>
    </row>
    <row r="142" spans="1:65" s="2" customFormat="1" ht="24.15" customHeight="1">
      <c r="A142" s="28"/>
      <c r="B142" s="135"/>
      <c r="C142" s="136" t="s">
        <v>159</v>
      </c>
      <c r="D142" s="136" t="s">
        <v>108</v>
      </c>
      <c r="E142" s="137" t="s">
        <v>160</v>
      </c>
      <c r="F142" s="138" t="s">
        <v>161</v>
      </c>
      <c r="G142" s="139" t="s">
        <v>144</v>
      </c>
      <c r="H142" s="140">
        <v>0.34399999999999997</v>
      </c>
      <c r="I142" s="141">
        <v>0</v>
      </c>
      <c r="J142" s="141">
        <f>ROUND(I142*H142,2)</f>
        <v>0</v>
      </c>
      <c r="K142" s="142"/>
      <c r="L142" s="29"/>
      <c r="M142" s="143" t="s">
        <v>1</v>
      </c>
      <c r="N142" s="144" t="s">
        <v>33</v>
      </c>
      <c r="O142" s="145">
        <v>0.376</v>
      </c>
      <c r="P142" s="145">
        <f>O142*H142</f>
        <v>0.12934399999999999</v>
      </c>
      <c r="Q142" s="145">
        <v>0</v>
      </c>
      <c r="R142" s="145">
        <f>Q142*H142</f>
        <v>0</v>
      </c>
      <c r="S142" s="145">
        <v>0</v>
      </c>
      <c r="T142" s="146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47" t="s">
        <v>106</v>
      </c>
      <c r="AT142" s="147" t="s">
        <v>108</v>
      </c>
      <c r="AU142" s="147" t="s">
        <v>75</v>
      </c>
      <c r="AY142" s="16" t="s">
        <v>105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6" t="s">
        <v>73</v>
      </c>
      <c r="BK142" s="148">
        <f>ROUND(I142*H142,2)</f>
        <v>0</v>
      </c>
      <c r="BL142" s="16" t="s">
        <v>106</v>
      </c>
      <c r="BM142" s="147" t="s">
        <v>162</v>
      </c>
    </row>
    <row r="143" spans="1:65" s="12" customFormat="1" ht="22.8" customHeight="1">
      <c r="B143" s="123"/>
      <c r="D143" s="124" t="s">
        <v>67</v>
      </c>
      <c r="E143" s="133" t="s">
        <v>163</v>
      </c>
      <c r="F143" s="133" t="s">
        <v>164</v>
      </c>
      <c r="J143" s="134">
        <f>BK143</f>
        <v>0</v>
      </c>
      <c r="L143" s="123"/>
      <c r="M143" s="127"/>
      <c r="N143" s="128"/>
      <c r="O143" s="128"/>
      <c r="P143" s="129">
        <f>P144</f>
        <v>2.2704800000000001</v>
      </c>
      <c r="Q143" s="128"/>
      <c r="R143" s="129">
        <f>R144</f>
        <v>0</v>
      </c>
      <c r="S143" s="128"/>
      <c r="T143" s="130">
        <f>T144</f>
        <v>0</v>
      </c>
      <c r="AR143" s="124" t="s">
        <v>73</v>
      </c>
      <c r="AT143" s="131" t="s">
        <v>67</v>
      </c>
      <c r="AU143" s="131" t="s">
        <v>73</v>
      </c>
      <c r="AY143" s="124" t="s">
        <v>105</v>
      </c>
      <c r="BK143" s="132">
        <f>BK144</f>
        <v>0</v>
      </c>
    </row>
    <row r="144" spans="1:65" s="2" customFormat="1" ht="16.5" customHeight="1">
      <c r="A144" s="28"/>
      <c r="B144" s="135"/>
      <c r="C144" s="136" t="s">
        <v>165</v>
      </c>
      <c r="D144" s="136" t="s">
        <v>108</v>
      </c>
      <c r="E144" s="137" t="s">
        <v>166</v>
      </c>
      <c r="F144" s="138" t="s">
        <v>167</v>
      </c>
      <c r="G144" s="139" t="s">
        <v>144</v>
      </c>
      <c r="H144" s="140">
        <v>0.56200000000000006</v>
      </c>
      <c r="I144" s="141">
        <v>0</v>
      </c>
      <c r="J144" s="141">
        <f>ROUND(I144*H144,2)</f>
        <v>0</v>
      </c>
      <c r="K144" s="142"/>
      <c r="L144" s="29"/>
      <c r="M144" s="143" t="s">
        <v>1</v>
      </c>
      <c r="N144" s="144" t="s">
        <v>33</v>
      </c>
      <c r="O144" s="145">
        <v>4.04</v>
      </c>
      <c r="P144" s="145">
        <f>O144*H144</f>
        <v>2.2704800000000001</v>
      </c>
      <c r="Q144" s="145">
        <v>0</v>
      </c>
      <c r="R144" s="145">
        <f>Q144*H144</f>
        <v>0</v>
      </c>
      <c r="S144" s="145">
        <v>0</v>
      </c>
      <c r="T144" s="146">
        <f>S144*H144</f>
        <v>0</v>
      </c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R144" s="147" t="s">
        <v>106</v>
      </c>
      <c r="AT144" s="147" t="s">
        <v>108</v>
      </c>
      <c r="AU144" s="147" t="s">
        <v>75</v>
      </c>
      <c r="AY144" s="16" t="s">
        <v>105</v>
      </c>
      <c r="BE144" s="148">
        <f>IF(N144="základní",J144,0)</f>
        <v>0</v>
      </c>
      <c r="BF144" s="148">
        <f>IF(N144="snížená",J144,0)</f>
        <v>0</v>
      </c>
      <c r="BG144" s="148">
        <f>IF(N144="zákl. přenesená",J144,0)</f>
        <v>0</v>
      </c>
      <c r="BH144" s="148">
        <f>IF(N144="sníž. přenesená",J144,0)</f>
        <v>0</v>
      </c>
      <c r="BI144" s="148">
        <f>IF(N144="nulová",J144,0)</f>
        <v>0</v>
      </c>
      <c r="BJ144" s="16" t="s">
        <v>73</v>
      </c>
      <c r="BK144" s="148">
        <f>ROUND(I144*H144,2)</f>
        <v>0</v>
      </c>
      <c r="BL144" s="16" t="s">
        <v>106</v>
      </c>
      <c r="BM144" s="147" t="s">
        <v>168</v>
      </c>
    </row>
    <row r="145" spans="1:65" s="12" customFormat="1" ht="25.95" customHeight="1">
      <c r="B145" s="123"/>
      <c r="D145" s="124" t="s">
        <v>67</v>
      </c>
      <c r="E145" s="125" t="s">
        <v>169</v>
      </c>
      <c r="F145" s="125" t="s">
        <v>170</v>
      </c>
      <c r="J145" s="126">
        <f>BK145</f>
        <v>0</v>
      </c>
      <c r="L145" s="123"/>
      <c r="M145" s="127"/>
      <c r="N145" s="128"/>
      <c r="O145" s="128"/>
      <c r="P145" s="129">
        <f>P146+P156</f>
        <v>13.026499999999999</v>
      </c>
      <c r="Q145" s="128"/>
      <c r="R145" s="129">
        <f>R146+R156</f>
        <v>0.24945499999999998</v>
      </c>
      <c r="S145" s="128"/>
      <c r="T145" s="130">
        <f>T146+T156</f>
        <v>0.34379999999999999</v>
      </c>
      <c r="AR145" s="124" t="s">
        <v>75</v>
      </c>
      <c r="AT145" s="131" t="s">
        <v>67</v>
      </c>
      <c r="AU145" s="131" t="s">
        <v>68</v>
      </c>
      <c r="AY145" s="124" t="s">
        <v>105</v>
      </c>
      <c r="BK145" s="132">
        <f>BK146+BK156</f>
        <v>0</v>
      </c>
    </row>
    <row r="146" spans="1:65" s="12" customFormat="1" ht="22.8" customHeight="1">
      <c r="B146" s="123"/>
      <c r="D146" s="124" t="s">
        <v>67</v>
      </c>
      <c r="E146" s="133" t="s">
        <v>171</v>
      </c>
      <c r="F146" s="133" t="s">
        <v>172</v>
      </c>
      <c r="J146" s="134">
        <f>BK146</f>
        <v>0</v>
      </c>
      <c r="L146" s="123"/>
      <c r="M146" s="127"/>
      <c r="N146" s="128"/>
      <c r="O146" s="128"/>
      <c r="P146" s="129">
        <f>SUM(P147:P155)</f>
        <v>1.1020000000000001</v>
      </c>
      <c r="Q146" s="128"/>
      <c r="R146" s="129">
        <f>SUM(R147:R155)</f>
        <v>2.6220000000000004E-2</v>
      </c>
      <c r="S146" s="128"/>
      <c r="T146" s="130">
        <f>SUM(T147:T155)</f>
        <v>0</v>
      </c>
      <c r="AR146" s="124" t="s">
        <v>75</v>
      </c>
      <c r="AT146" s="131" t="s">
        <v>67</v>
      </c>
      <c r="AU146" s="131" t="s">
        <v>73</v>
      </c>
      <c r="AY146" s="124" t="s">
        <v>105</v>
      </c>
      <c r="BK146" s="132">
        <f>SUM(BK147:BK155)</f>
        <v>0</v>
      </c>
    </row>
    <row r="147" spans="1:65" s="2" customFormat="1" ht="24.15" customHeight="1">
      <c r="A147" s="28"/>
      <c r="B147" s="135"/>
      <c r="C147" s="136" t="s">
        <v>173</v>
      </c>
      <c r="D147" s="136" t="s">
        <v>108</v>
      </c>
      <c r="E147" s="137" t="s">
        <v>174</v>
      </c>
      <c r="F147" s="138" t="s">
        <v>175</v>
      </c>
      <c r="G147" s="139" t="s">
        <v>111</v>
      </c>
      <c r="H147" s="140">
        <v>1.8</v>
      </c>
      <c r="I147" s="141">
        <v>0</v>
      </c>
      <c r="J147" s="141">
        <f>ROUND(I147*H147,2)</f>
        <v>0</v>
      </c>
      <c r="K147" s="142"/>
      <c r="L147" s="29"/>
      <c r="M147" s="143" t="s">
        <v>1</v>
      </c>
      <c r="N147" s="144" t="s">
        <v>33</v>
      </c>
      <c r="O147" s="145">
        <v>0.25</v>
      </c>
      <c r="P147" s="145">
        <f>O147*H147</f>
        <v>0.45</v>
      </c>
      <c r="Q147" s="145">
        <v>6.0000000000000001E-3</v>
      </c>
      <c r="R147" s="145">
        <f>Q147*H147</f>
        <v>1.0800000000000001E-2</v>
      </c>
      <c r="S147" s="145">
        <v>0</v>
      </c>
      <c r="T147" s="146">
        <f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47" t="s">
        <v>176</v>
      </c>
      <c r="AT147" s="147" t="s">
        <v>108</v>
      </c>
      <c r="AU147" s="147" t="s">
        <v>75</v>
      </c>
      <c r="AY147" s="16" t="s">
        <v>105</v>
      </c>
      <c r="BE147" s="148">
        <f>IF(N147="základní",J147,0)</f>
        <v>0</v>
      </c>
      <c r="BF147" s="148">
        <f>IF(N147="snížená",J147,0)</f>
        <v>0</v>
      </c>
      <c r="BG147" s="148">
        <f>IF(N147="zákl. přenesená",J147,0)</f>
        <v>0</v>
      </c>
      <c r="BH147" s="148">
        <f>IF(N147="sníž. přenesená",J147,0)</f>
        <v>0</v>
      </c>
      <c r="BI147" s="148">
        <f>IF(N147="nulová",J147,0)</f>
        <v>0</v>
      </c>
      <c r="BJ147" s="16" t="s">
        <v>73</v>
      </c>
      <c r="BK147" s="148">
        <f>ROUND(I147*H147,2)</f>
        <v>0</v>
      </c>
      <c r="BL147" s="16" t="s">
        <v>176</v>
      </c>
      <c r="BM147" s="147" t="s">
        <v>177</v>
      </c>
    </row>
    <row r="148" spans="1:65" s="13" customFormat="1">
      <c r="B148" s="149"/>
      <c r="D148" s="150" t="s">
        <v>113</v>
      </c>
      <c r="E148" s="151" t="s">
        <v>1</v>
      </c>
      <c r="F148" s="152" t="s">
        <v>178</v>
      </c>
      <c r="H148" s="153">
        <v>1.8</v>
      </c>
      <c r="L148" s="149"/>
      <c r="M148" s="154"/>
      <c r="N148" s="155"/>
      <c r="O148" s="155"/>
      <c r="P148" s="155"/>
      <c r="Q148" s="155"/>
      <c r="R148" s="155"/>
      <c r="S148" s="155"/>
      <c r="T148" s="156"/>
      <c r="AT148" s="151" t="s">
        <v>113</v>
      </c>
      <c r="AU148" s="151" t="s">
        <v>75</v>
      </c>
      <c r="AV148" s="13" t="s">
        <v>75</v>
      </c>
      <c r="AW148" s="13" t="s">
        <v>25</v>
      </c>
      <c r="AX148" s="13" t="s">
        <v>73</v>
      </c>
      <c r="AY148" s="151" t="s">
        <v>105</v>
      </c>
    </row>
    <row r="149" spans="1:65" s="2" customFormat="1" ht="24.15" customHeight="1">
      <c r="A149" s="28"/>
      <c r="B149" s="135"/>
      <c r="C149" s="136" t="s">
        <v>179</v>
      </c>
      <c r="D149" s="136" t="s">
        <v>108</v>
      </c>
      <c r="E149" s="137" t="s">
        <v>180</v>
      </c>
      <c r="F149" s="138" t="s">
        <v>181</v>
      </c>
      <c r="G149" s="139" t="s">
        <v>111</v>
      </c>
      <c r="H149" s="140">
        <v>1.2</v>
      </c>
      <c r="I149" s="141">
        <v>0</v>
      </c>
      <c r="J149" s="141">
        <f>ROUND(I149*H149,2)</f>
        <v>0</v>
      </c>
      <c r="K149" s="142"/>
      <c r="L149" s="29"/>
      <c r="M149" s="143" t="s">
        <v>1</v>
      </c>
      <c r="N149" s="144" t="s">
        <v>33</v>
      </c>
      <c r="O149" s="145">
        <v>0.28999999999999998</v>
      </c>
      <c r="P149" s="145">
        <f>O149*H149</f>
        <v>0.34799999999999998</v>
      </c>
      <c r="Q149" s="145">
        <v>6.11E-3</v>
      </c>
      <c r="R149" s="145">
        <f>Q149*H149</f>
        <v>7.332E-3</v>
      </c>
      <c r="S149" s="145">
        <v>0</v>
      </c>
      <c r="T149" s="146">
        <f>S149*H149</f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47" t="s">
        <v>176</v>
      </c>
      <c r="AT149" s="147" t="s">
        <v>108</v>
      </c>
      <c r="AU149" s="147" t="s">
        <v>75</v>
      </c>
      <c r="AY149" s="16" t="s">
        <v>105</v>
      </c>
      <c r="BE149" s="148">
        <f>IF(N149="základní",J149,0)</f>
        <v>0</v>
      </c>
      <c r="BF149" s="148">
        <f>IF(N149="snížená",J149,0)</f>
        <v>0</v>
      </c>
      <c r="BG149" s="148">
        <f>IF(N149="zákl. přenesená",J149,0)</f>
        <v>0</v>
      </c>
      <c r="BH149" s="148">
        <f>IF(N149="sníž. přenesená",J149,0)</f>
        <v>0</v>
      </c>
      <c r="BI149" s="148">
        <f>IF(N149="nulová",J149,0)</f>
        <v>0</v>
      </c>
      <c r="BJ149" s="16" t="s">
        <v>73</v>
      </c>
      <c r="BK149" s="148">
        <f>ROUND(I149*H149,2)</f>
        <v>0</v>
      </c>
      <c r="BL149" s="16" t="s">
        <v>176</v>
      </c>
      <c r="BM149" s="147" t="s">
        <v>182</v>
      </c>
    </row>
    <row r="150" spans="1:65" s="13" customFormat="1">
      <c r="B150" s="149"/>
      <c r="D150" s="150" t="s">
        <v>113</v>
      </c>
      <c r="E150" s="151" t="s">
        <v>1</v>
      </c>
      <c r="F150" s="152" t="s">
        <v>183</v>
      </c>
      <c r="H150" s="153">
        <v>1.2</v>
      </c>
      <c r="L150" s="149"/>
      <c r="M150" s="154"/>
      <c r="N150" s="155"/>
      <c r="O150" s="155"/>
      <c r="P150" s="155"/>
      <c r="Q150" s="155"/>
      <c r="R150" s="155"/>
      <c r="S150" s="155"/>
      <c r="T150" s="156"/>
      <c r="AT150" s="151" t="s">
        <v>113</v>
      </c>
      <c r="AU150" s="151" t="s">
        <v>75</v>
      </c>
      <c r="AV150" s="13" t="s">
        <v>75</v>
      </c>
      <c r="AW150" s="13" t="s">
        <v>25</v>
      </c>
      <c r="AX150" s="13" t="s">
        <v>73</v>
      </c>
      <c r="AY150" s="151" t="s">
        <v>105</v>
      </c>
    </row>
    <row r="151" spans="1:65" s="2" customFormat="1" ht="24.15" customHeight="1">
      <c r="A151" s="28"/>
      <c r="B151" s="135"/>
      <c r="C151" s="136" t="s">
        <v>184</v>
      </c>
      <c r="D151" s="136" t="s">
        <v>108</v>
      </c>
      <c r="E151" s="137" t="s">
        <v>185</v>
      </c>
      <c r="F151" s="138" t="s">
        <v>186</v>
      </c>
      <c r="G151" s="139" t="s">
        <v>187</v>
      </c>
      <c r="H151" s="140">
        <v>8</v>
      </c>
      <c r="I151" s="141">
        <v>0</v>
      </c>
      <c r="J151" s="141">
        <f>ROUND(I151*H151,2)</f>
        <v>0</v>
      </c>
      <c r="K151" s="142"/>
      <c r="L151" s="29"/>
      <c r="M151" s="143" t="s">
        <v>1</v>
      </c>
      <c r="N151" s="144" t="s">
        <v>33</v>
      </c>
      <c r="O151" s="145">
        <v>3.7999999999999999E-2</v>
      </c>
      <c r="P151" s="145">
        <f>O151*H151</f>
        <v>0.30399999999999999</v>
      </c>
      <c r="Q151" s="145">
        <v>1E-3</v>
      </c>
      <c r="R151" s="145">
        <f>Q151*H151</f>
        <v>8.0000000000000002E-3</v>
      </c>
      <c r="S151" s="145">
        <v>0</v>
      </c>
      <c r="T151" s="146">
        <f>S151*H151</f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47" t="s">
        <v>176</v>
      </c>
      <c r="AT151" s="147" t="s">
        <v>108</v>
      </c>
      <c r="AU151" s="147" t="s">
        <v>75</v>
      </c>
      <c r="AY151" s="16" t="s">
        <v>105</v>
      </c>
      <c r="BE151" s="148">
        <f>IF(N151="základní",J151,0)</f>
        <v>0</v>
      </c>
      <c r="BF151" s="148">
        <f>IF(N151="snížená",J151,0)</f>
        <v>0</v>
      </c>
      <c r="BG151" s="148">
        <f>IF(N151="zákl. přenesená",J151,0)</f>
        <v>0</v>
      </c>
      <c r="BH151" s="148">
        <f>IF(N151="sníž. přenesená",J151,0)</f>
        <v>0</v>
      </c>
      <c r="BI151" s="148">
        <f>IF(N151="nulová",J151,0)</f>
        <v>0</v>
      </c>
      <c r="BJ151" s="16" t="s">
        <v>73</v>
      </c>
      <c r="BK151" s="148">
        <f>ROUND(I151*H151,2)</f>
        <v>0</v>
      </c>
      <c r="BL151" s="16" t="s">
        <v>176</v>
      </c>
      <c r="BM151" s="147" t="s">
        <v>188</v>
      </c>
    </row>
    <row r="152" spans="1:65" s="13" customFormat="1">
      <c r="B152" s="149"/>
      <c r="D152" s="150" t="s">
        <v>113</v>
      </c>
      <c r="E152" s="151" t="s">
        <v>1</v>
      </c>
      <c r="F152" s="152" t="s">
        <v>189</v>
      </c>
      <c r="H152" s="153">
        <v>8</v>
      </c>
      <c r="L152" s="149"/>
      <c r="M152" s="154"/>
      <c r="N152" s="155"/>
      <c r="O152" s="155"/>
      <c r="P152" s="155"/>
      <c r="Q152" s="155"/>
      <c r="R152" s="155"/>
      <c r="S152" s="155"/>
      <c r="T152" s="156"/>
      <c r="AT152" s="151" t="s">
        <v>113</v>
      </c>
      <c r="AU152" s="151" t="s">
        <v>75</v>
      </c>
      <c r="AV152" s="13" t="s">
        <v>75</v>
      </c>
      <c r="AW152" s="13" t="s">
        <v>25</v>
      </c>
      <c r="AX152" s="13" t="s">
        <v>73</v>
      </c>
      <c r="AY152" s="151" t="s">
        <v>105</v>
      </c>
    </row>
    <row r="153" spans="1:65" s="2" customFormat="1" ht="24.15" customHeight="1">
      <c r="A153" s="28"/>
      <c r="B153" s="135"/>
      <c r="C153" s="164" t="s">
        <v>190</v>
      </c>
      <c r="D153" s="164" t="s">
        <v>191</v>
      </c>
      <c r="E153" s="165" t="s">
        <v>192</v>
      </c>
      <c r="F153" s="166" t="s">
        <v>193</v>
      </c>
      <c r="G153" s="167" t="s">
        <v>187</v>
      </c>
      <c r="H153" s="168">
        <v>8.8000000000000007</v>
      </c>
      <c r="I153" s="169">
        <v>0</v>
      </c>
      <c r="J153" s="169">
        <f>ROUND(I153*H153,2)</f>
        <v>0</v>
      </c>
      <c r="K153" s="170"/>
      <c r="L153" s="171"/>
      <c r="M153" s="172" t="s">
        <v>1</v>
      </c>
      <c r="N153" s="173" t="s">
        <v>33</v>
      </c>
      <c r="O153" s="145">
        <v>0</v>
      </c>
      <c r="P153" s="145">
        <f>O153*H153</f>
        <v>0</v>
      </c>
      <c r="Q153" s="145">
        <v>1.0000000000000001E-5</v>
      </c>
      <c r="R153" s="145">
        <f>Q153*H153</f>
        <v>8.8000000000000011E-5</v>
      </c>
      <c r="S153" s="145">
        <v>0</v>
      </c>
      <c r="T153" s="146">
        <f>S153*H153</f>
        <v>0</v>
      </c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R153" s="147" t="s">
        <v>190</v>
      </c>
      <c r="AT153" s="147" t="s">
        <v>191</v>
      </c>
      <c r="AU153" s="147" t="s">
        <v>75</v>
      </c>
      <c r="AY153" s="16" t="s">
        <v>105</v>
      </c>
      <c r="BE153" s="148">
        <f>IF(N153="základní",J153,0)</f>
        <v>0</v>
      </c>
      <c r="BF153" s="148">
        <f>IF(N153="snížená",J153,0)</f>
        <v>0</v>
      </c>
      <c r="BG153" s="148">
        <f>IF(N153="zákl. přenesená",J153,0)</f>
        <v>0</v>
      </c>
      <c r="BH153" s="148">
        <f>IF(N153="sníž. přenesená",J153,0)</f>
        <v>0</v>
      </c>
      <c r="BI153" s="148">
        <f>IF(N153="nulová",J153,0)</f>
        <v>0</v>
      </c>
      <c r="BJ153" s="16" t="s">
        <v>73</v>
      </c>
      <c r="BK153" s="148">
        <f>ROUND(I153*H153,2)</f>
        <v>0</v>
      </c>
      <c r="BL153" s="16" t="s">
        <v>176</v>
      </c>
      <c r="BM153" s="147" t="s">
        <v>194</v>
      </c>
    </row>
    <row r="154" spans="1:65" s="13" customFormat="1">
      <c r="B154" s="149"/>
      <c r="D154" s="150" t="s">
        <v>113</v>
      </c>
      <c r="E154" s="151" t="s">
        <v>1</v>
      </c>
      <c r="F154" s="152" t="s">
        <v>195</v>
      </c>
      <c r="H154" s="153">
        <v>8.8000000000000007</v>
      </c>
      <c r="L154" s="149"/>
      <c r="M154" s="154"/>
      <c r="N154" s="155"/>
      <c r="O154" s="155"/>
      <c r="P154" s="155"/>
      <c r="Q154" s="155"/>
      <c r="R154" s="155"/>
      <c r="S154" s="155"/>
      <c r="T154" s="156"/>
      <c r="AT154" s="151" t="s">
        <v>113</v>
      </c>
      <c r="AU154" s="151" t="s">
        <v>75</v>
      </c>
      <c r="AV154" s="13" t="s">
        <v>75</v>
      </c>
      <c r="AW154" s="13" t="s">
        <v>25</v>
      </c>
      <c r="AX154" s="13" t="s">
        <v>73</v>
      </c>
      <c r="AY154" s="151" t="s">
        <v>105</v>
      </c>
    </row>
    <row r="155" spans="1:65" s="2" customFormat="1" ht="24.15" customHeight="1">
      <c r="A155" s="28"/>
      <c r="B155" s="135"/>
      <c r="C155" s="136" t="s">
        <v>196</v>
      </c>
      <c r="D155" s="136" t="s">
        <v>108</v>
      </c>
      <c r="E155" s="137" t="s">
        <v>197</v>
      </c>
      <c r="F155" s="138" t="s">
        <v>198</v>
      </c>
      <c r="G155" s="139" t="s">
        <v>199</v>
      </c>
      <c r="H155" s="140">
        <v>47.856999999999999</v>
      </c>
      <c r="I155" s="141">
        <v>0</v>
      </c>
      <c r="J155" s="141">
        <f>ROUND(I155*H155,2)</f>
        <v>0</v>
      </c>
      <c r="K155" s="142"/>
      <c r="L155" s="29"/>
      <c r="M155" s="143" t="s">
        <v>1</v>
      </c>
      <c r="N155" s="144" t="s">
        <v>33</v>
      </c>
      <c r="O155" s="145">
        <v>0</v>
      </c>
      <c r="P155" s="145">
        <f>O155*H155</f>
        <v>0</v>
      </c>
      <c r="Q155" s="145">
        <v>0</v>
      </c>
      <c r="R155" s="145">
        <f>Q155*H155</f>
        <v>0</v>
      </c>
      <c r="S155" s="145">
        <v>0</v>
      </c>
      <c r="T155" s="146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47" t="s">
        <v>176</v>
      </c>
      <c r="AT155" s="147" t="s">
        <v>108</v>
      </c>
      <c r="AU155" s="147" t="s">
        <v>75</v>
      </c>
      <c r="AY155" s="16" t="s">
        <v>105</v>
      </c>
      <c r="BE155" s="148">
        <f>IF(N155="základní",J155,0)</f>
        <v>0</v>
      </c>
      <c r="BF155" s="148">
        <f>IF(N155="snížená",J155,0)</f>
        <v>0</v>
      </c>
      <c r="BG155" s="148">
        <f>IF(N155="zákl. přenesená",J155,0)</f>
        <v>0</v>
      </c>
      <c r="BH155" s="148">
        <f>IF(N155="sníž. přenesená",J155,0)</f>
        <v>0</v>
      </c>
      <c r="BI155" s="148">
        <f>IF(N155="nulová",J155,0)</f>
        <v>0</v>
      </c>
      <c r="BJ155" s="16" t="s">
        <v>73</v>
      </c>
      <c r="BK155" s="148">
        <f>ROUND(I155*H155,2)</f>
        <v>0</v>
      </c>
      <c r="BL155" s="16" t="s">
        <v>176</v>
      </c>
      <c r="BM155" s="147" t="s">
        <v>200</v>
      </c>
    </row>
    <row r="156" spans="1:65" s="12" customFormat="1" ht="22.8" customHeight="1">
      <c r="B156" s="123"/>
      <c r="D156" s="124" t="s">
        <v>67</v>
      </c>
      <c r="E156" s="133" t="s">
        <v>201</v>
      </c>
      <c r="F156" s="133" t="s">
        <v>202</v>
      </c>
      <c r="J156" s="134">
        <f>BK156</f>
        <v>0</v>
      </c>
      <c r="L156" s="123"/>
      <c r="M156" s="127"/>
      <c r="N156" s="128"/>
      <c r="O156" s="128"/>
      <c r="P156" s="129">
        <f>SUM(P157:P179)</f>
        <v>11.924499999999998</v>
      </c>
      <c r="Q156" s="128"/>
      <c r="R156" s="129">
        <f>SUM(R157:R179)</f>
        <v>0.22323499999999999</v>
      </c>
      <c r="S156" s="128"/>
      <c r="T156" s="130">
        <f>SUM(T157:T179)</f>
        <v>0.34379999999999999</v>
      </c>
      <c r="AR156" s="124" t="s">
        <v>75</v>
      </c>
      <c r="AT156" s="131" t="s">
        <v>67</v>
      </c>
      <c r="AU156" s="131" t="s">
        <v>73</v>
      </c>
      <c r="AY156" s="124" t="s">
        <v>105</v>
      </c>
      <c r="BK156" s="132">
        <f>SUM(BK157:BK179)</f>
        <v>0</v>
      </c>
    </row>
    <row r="157" spans="1:65" s="2" customFormat="1" ht="16.5" customHeight="1">
      <c r="A157" s="28"/>
      <c r="B157" s="135"/>
      <c r="C157" s="136" t="s">
        <v>203</v>
      </c>
      <c r="D157" s="136" t="s">
        <v>108</v>
      </c>
      <c r="E157" s="137" t="s">
        <v>204</v>
      </c>
      <c r="F157" s="138" t="s">
        <v>205</v>
      </c>
      <c r="G157" s="139" t="s">
        <v>111</v>
      </c>
      <c r="H157" s="140">
        <v>1.8</v>
      </c>
      <c r="I157" s="141">
        <v>0</v>
      </c>
      <c r="J157" s="141">
        <f>ROUND(I157*H157,2)</f>
        <v>0</v>
      </c>
      <c r="K157" s="142"/>
      <c r="L157" s="29"/>
      <c r="M157" s="143" t="s">
        <v>1</v>
      </c>
      <c r="N157" s="144" t="s">
        <v>33</v>
      </c>
      <c r="O157" s="145">
        <v>2.4E-2</v>
      </c>
      <c r="P157" s="145">
        <f>O157*H157</f>
        <v>4.3200000000000002E-2</v>
      </c>
      <c r="Q157" s="145">
        <v>0</v>
      </c>
      <c r="R157" s="145">
        <f>Q157*H157</f>
        <v>0</v>
      </c>
      <c r="S157" s="145">
        <v>0</v>
      </c>
      <c r="T157" s="146">
        <f>S157*H157</f>
        <v>0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R157" s="147" t="s">
        <v>176</v>
      </c>
      <c r="AT157" s="147" t="s">
        <v>108</v>
      </c>
      <c r="AU157" s="147" t="s">
        <v>75</v>
      </c>
      <c r="AY157" s="16" t="s">
        <v>105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6" t="s">
        <v>73</v>
      </c>
      <c r="BK157" s="148">
        <f>ROUND(I157*H157,2)</f>
        <v>0</v>
      </c>
      <c r="BL157" s="16" t="s">
        <v>176</v>
      </c>
      <c r="BM157" s="147" t="s">
        <v>206</v>
      </c>
    </row>
    <row r="158" spans="1:65" s="2" customFormat="1" ht="16.5" customHeight="1">
      <c r="A158" s="28"/>
      <c r="B158" s="135"/>
      <c r="C158" s="136" t="s">
        <v>207</v>
      </c>
      <c r="D158" s="136" t="s">
        <v>108</v>
      </c>
      <c r="E158" s="137" t="s">
        <v>208</v>
      </c>
      <c r="F158" s="138" t="s">
        <v>209</v>
      </c>
      <c r="G158" s="139" t="s">
        <v>111</v>
      </c>
      <c r="H158" s="140">
        <v>5.4</v>
      </c>
      <c r="I158" s="141">
        <v>0</v>
      </c>
      <c r="J158" s="141">
        <f>ROUND(I158*H158,2)</f>
        <v>0</v>
      </c>
      <c r="K158" s="142"/>
      <c r="L158" s="29"/>
      <c r="M158" s="143" t="s">
        <v>1</v>
      </c>
      <c r="N158" s="144" t="s">
        <v>33</v>
      </c>
      <c r="O158" s="145">
        <v>4.3999999999999997E-2</v>
      </c>
      <c r="P158" s="145">
        <f>O158*H158</f>
        <v>0.23760000000000001</v>
      </c>
      <c r="Q158" s="145">
        <v>2.9999999999999997E-4</v>
      </c>
      <c r="R158" s="145">
        <f>Q158*H158</f>
        <v>1.6199999999999999E-3</v>
      </c>
      <c r="S158" s="145">
        <v>0</v>
      </c>
      <c r="T158" s="146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47" t="s">
        <v>176</v>
      </c>
      <c r="AT158" s="147" t="s">
        <v>108</v>
      </c>
      <c r="AU158" s="147" t="s">
        <v>75</v>
      </c>
      <c r="AY158" s="16" t="s">
        <v>105</v>
      </c>
      <c r="BE158" s="148">
        <f>IF(N158="základní",J158,0)</f>
        <v>0</v>
      </c>
      <c r="BF158" s="148">
        <f>IF(N158="snížená",J158,0)</f>
        <v>0</v>
      </c>
      <c r="BG158" s="148">
        <f>IF(N158="zákl. přenesená",J158,0)</f>
        <v>0</v>
      </c>
      <c r="BH158" s="148">
        <f>IF(N158="sníž. přenesená",J158,0)</f>
        <v>0</v>
      </c>
      <c r="BI158" s="148">
        <f>IF(N158="nulová",J158,0)</f>
        <v>0</v>
      </c>
      <c r="BJ158" s="16" t="s">
        <v>73</v>
      </c>
      <c r="BK158" s="148">
        <f>ROUND(I158*H158,2)</f>
        <v>0</v>
      </c>
      <c r="BL158" s="16" t="s">
        <v>176</v>
      </c>
      <c r="BM158" s="147" t="s">
        <v>210</v>
      </c>
    </row>
    <row r="159" spans="1:65" s="13" customFormat="1">
      <c r="B159" s="149"/>
      <c r="D159" s="150" t="s">
        <v>113</v>
      </c>
      <c r="E159" s="151" t="s">
        <v>1</v>
      </c>
      <c r="F159" s="152" t="s">
        <v>211</v>
      </c>
      <c r="H159" s="153">
        <v>5.4</v>
      </c>
      <c r="L159" s="149"/>
      <c r="M159" s="154"/>
      <c r="N159" s="155"/>
      <c r="O159" s="155"/>
      <c r="P159" s="155"/>
      <c r="Q159" s="155"/>
      <c r="R159" s="155"/>
      <c r="S159" s="155"/>
      <c r="T159" s="156"/>
      <c r="AT159" s="151" t="s">
        <v>113</v>
      </c>
      <c r="AU159" s="151" t="s">
        <v>75</v>
      </c>
      <c r="AV159" s="13" t="s">
        <v>75</v>
      </c>
      <c r="AW159" s="13" t="s">
        <v>25</v>
      </c>
      <c r="AX159" s="13" t="s">
        <v>73</v>
      </c>
      <c r="AY159" s="151" t="s">
        <v>105</v>
      </c>
    </row>
    <row r="160" spans="1:65" s="2" customFormat="1" ht="24.15" customHeight="1">
      <c r="A160" s="28"/>
      <c r="B160" s="135"/>
      <c r="C160" s="136" t="s">
        <v>212</v>
      </c>
      <c r="D160" s="136" t="s">
        <v>108</v>
      </c>
      <c r="E160" s="137" t="s">
        <v>213</v>
      </c>
      <c r="F160" s="138" t="s">
        <v>214</v>
      </c>
      <c r="G160" s="139" t="s">
        <v>187</v>
      </c>
      <c r="H160" s="140">
        <v>8</v>
      </c>
      <c r="I160" s="141">
        <v>0</v>
      </c>
      <c r="J160" s="141">
        <f>ROUND(I160*H160,2)</f>
        <v>0</v>
      </c>
      <c r="K160" s="142"/>
      <c r="L160" s="29"/>
      <c r="M160" s="143" t="s">
        <v>1</v>
      </c>
      <c r="N160" s="144" t="s">
        <v>33</v>
      </c>
      <c r="O160" s="145">
        <v>0.17</v>
      </c>
      <c r="P160" s="145">
        <f>O160*H160</f>
        <v>1.36</v>
      </c>
      <c r="Q160" s="145">
        <v>3.4000000000000002E-4</v>
      </c>
      <c r="R160" s="145">
        <f>Q160*H160</f>
        <v>2.7200000000000002E-3</v>
      </c>
      <c r="S160" s="145">
        <v>0</v>
      </c>
      <c r="T160" s="146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47" t="s">
        <v>176</v>
      </c>
      <c r="AT160" s="147" t="s">
        <v>108</v>
      </c>
      <c r="AU160" s="147" t="s">
        <v>75</v>
      </c>
      <c r="AY160" s="16" t="s">
        <v>105</v>
      </c>
      <c r="BE160" s="148">
        <f>IF(N160="základní",J160,0)</f>
        <v>0</v>
      </c>
      <c r="BF160" s="148">
        <f>IF(N160="snížená",J160,0)</f>
        <v>0</v>
      </c>
      <c r="BG160" s="148">
        <f>IF(N160="zákl. přenesená",J160,0)</f>
        <v>0</v>
      </c>
      <c r="BH160" s="148">
        <f>IF(N160="sníž. přenesená",J160,0)</f>
        <v>0</v>
      </c>
      <c r="BI160" s="148">
        <f>IF(N160="nulová",J160,0)</f>
        <v>0</v>
      </c>
      <c r="BJ160" s="16" t="s">
        <v>73</v>
      </c>
      <c r="BK160" s="148">
        <f>ROUND(I160*H160,2)</f>
        <v>0</v>
      </c>
      <c r="BL160" s="16" t="s">
        <v>176</v>
      </c>
      <c r="BM160" s="147" t="s">
        <v>215</v>
      </c>
    </row>
    <row r="161" spans="1:65" s="13" customFormat="1">
      <c r="B161" s="149"/>
      <c r="D161" s="150" t="s">
        <v>113</v>
      </c>
      <c r="E161" s="151" t="s">
        <v>1</v>
      </c>
      <c r="F161" s="152" t="s">
        <v>189</v>
      </c>
      <c r="H161" s="153">
        <v>8</v>
      </c>
      <c r="L161" s="149"/>
      <c r="M161" s="154"/>
      <c r="N161" s="155"/>
      <c r="O161" s="155"/>
      <c r="P161" s="155"/>
      <c r="Q161" s="155"/>
      <c r="R161" s="155"/>
      <c r="S161" s="155"/>
      <c r="T161" s="156"/>
      <c r="AT161" s="151" t="s">
        <v>113</v>
      </c>
      <c r="AU161" s="151" t="s">
        <v>75</v>
      </c>
      <c r="AV161" s="13" t="s">
        <v>75</v>
      </c>
      <c r="AW161" s="13" t="s">
        <v>25</v>
      </c>
      <c r="AX161" s="13" t="s">
        <v>73</v>
      </c>
      <c r="AY161" s="151" t="s">
        <v>105</v>
      </c>
    </row>
    <row r="162" spans="1:65" s="2" customFormat="1" ht="24.15" customHeight="1">
      <c r="A162" s="28"/>
      <c r="B162" s="135"/>
      <c r="C162" s="164" t="s">
        <v>216</v>
      </c>
      <c r="D162" s="164" t="s">
        <v>191</v>
      </c>
      <c r="E162" s="165" t="s">
        <v>217</v>
      </c>
      <c r="F162" s="166" t="s">
        <v>218</v>
      </c>
      <c r="G162" s="167" t="s">
        <v>187</v>
      </c>
      <c r="H162" s="168">
        <v>8.8000000000000007</v>
      </c>
      <c r="I162" s="169">
        <v>0</v>
      </c>
      <c r="J162" s="169">
        <f>ROUND(I162*H162,2)</f>
        <v>0</v>
      </c>
      <c r="K162" s="170"/>
      <c r="L162" s="171"/>
      <c r="M162" s="172" t="s">
        <v>1</v>
      </c>
      <c r="N162" s="173" t="s">
        <v>33</v>
      </c>
      <c r="O162" s="145">
        <v>0</v>
      </c>
      <c r="P162" s="145">
        <f>O162*H162</f>
        <v>0</v>
      </c>
      <c r="Q162" s="145">
        <v>3.8999999999999999E-4</v>
      </c>
      <c r="R162" s="145">
        <f>Q162*H162</f>
        <v>3.4320000000000002E-3</v>
      </c>
      <c r="S162" s="145">
        <v>0</v>
      </c>
      <c r="T162" s="146">
        <f>S162*H162</f>
        <v>0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R162" s="147" t="s">
        <v>190</v>
      </c>
      <c r="AT162" s="147" t="s">
        <v>191</v>
      </c>
      <c r="AU162" s="147" t="s">
        <v>75</v>
      </c>
      <c r="AY162" s="16" t="s">
        <v>105</v>
      </c>
      <c r="BE162" s="148">
        <f>IF(N162="základní",J162,0)</f>
        <v>0</v>
      </c>
      <c r="BF162" s="148">
        <f>IF(N162="snížená",J162,0)</f>
        <v>0</v>
      </c>
      <c r="BG162" s="148">
        <f>IF(N162="zákl. přenesená",J162,0)</f>
        <v>0</v>
      </c>
      <c r="BH162" s="148">
        <f>IF(N162="sníž. přenesená",J162,0)</f>
        <v>0</v>
      </c>
      <c r="BI162" s="148">
        <f>IF(N162="nulová",J162,0)</f>
        <v>0</v>
      </c>
      <c r="BJ162" s="16" t="s">
        <v>73</v>
      </c>
      <c r="BK162" s="148">
        <f>ROUND(I162*H162,2)</f>
        <v>0</v>
      </c>
      <c r="BL162" s="16" t="s">
        <v>176</v>
      </c>
      <c r="BM162" s="147" t="s">
        <v>219</v>
      </c>
    </row>
    <row r="163" spans="1:65" s="13" customFormat="1">
      <c r="B163" s="149"/>
      <c r="D163" s="150" t="s">
        <v>113</v>
      </c>
      <c r="F163" s="152" t="s">
        <v>220</v>
      </c>
      <c r="H163" s="153">
        <v>8.8000000000000007</v>
      </c>
      <c r="L163" s="149"/>
      <c r="M163" s="154"/>
      <c r="N163" s="155"/>
      <c r="O163" s="155"/>
      <c r="P163" s="155"/>
      <c r="Q163" s="155"/>
      <c r="R163" s="155"/>
      <c r="S163" s="155"/>
      <c r="T163" s="156"/>
      <c r="AT163" s="151" t="s">
        <v>113</v>
      </c>
      <c r="AU163" s="151" t="s">
        <v>75</v>
      </c>
      <c r="AV163" s="13" t="s">
        <v>75</v>
      </c>
      <c r="AW163" s="13" t="s">
        <v>3</v>
      </c>
      <c r="AX163" s="13" t="s">
        <v>73</v>
      </c>
      <c r="AY163" s="151" t="s">
        <v>105</v>
      </c>
    </row>
    <row r="164" spans="1:65" s="2" customFormat="1" ht="24.15" customHeight="1">
      <c r="A164" s="28"/>
      <c r="B164" s="135"/>
      <c r="C164" s="136" t="s">
        <v>221</v>
      </c>
      <c r="D164" s="136" t="s">
        <v>108</v>
      </c>
      <c r="E164" s="137" t="s">
        <v>222</v>
      </c>
      <c r="F164" s="138" t="s">
        <v>223</v>
      </c>
      <c r="G164" s="139" t="s">
        <v>187</v>
      </c>
      <c r="H164" s="140">
        <v>6</v>
      </c>
      <c r="I164" s="141">
        <v>0</v>
      </c>
      <c r="J164" s="141">
        <f>ROUND(I164*H164,2)</f>
        <v>0</v>
      </c>
      <c r="K164" s="142"/>
      <c r="L164" s="29"/>
      <c r="M164" s="143" t="s">
        <v>1</v>
      </c>
      <c r="N164" s="144" t="s">
        <v>33</v>
      </c>
      <c r="O164" s="145">
        <v>0.30199999999999999</v>
      </c>
      <c r="P164" s="145">
        <f>O164*H164</f>
        <v>1.8119999999999998</v>
      </c>
      <c r="Q164" s="145">
        <v>0</v>
      </c>
      <c r="R164" s="145">
        <f>Q164*H164</f>
        <v>0</v>
      </c>
      <c r="S164" s="145">
        <v>2.911E-2</v>
      </c>
      <c r="T164" s="146">
        <f>S164*H164</f>
        <v>0.17466000000000001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47" t="s">
        <v>176</v>
      </c>
      <c r="AT164" s="147" t="s">
        <v>108</v>
      </c>
      <c r="AU164" s="147" t="s">
        <v>75</v>
      </c>
      <c r="AY164" s="16" t="s">
        <v>105</v>
      </c>
      <c r="BE164" s="148">
        <f>IF(N164="základní",J164,0)</f>
        <v>0</v>
      </c>
      <c r="BF164" s="148">
        <f>IF(N164="snížená",J164,0)</f>
        <v>0</v>
      </c>
      <c r="BG164" s="148">
        <f>IF(N164="zákl. přenesená",J164,0)</f>
        <v>0</v>
      </c>
      <c r="BH164" s="148">
        <f>IF(N164="sníž. přenesená",J164,0)</f>
        <v>0</v>
      </c>
      <c r="BI164" s="148">
        <f>IF(N164="nulová",J164,0)</f>
        <v>0</v>
      </c>
      <c r="BJ164" s="16" t="s">
        <v>73</v>
      </c>
      <c r="BK164" s="148">
        <f>ROUND(I164*H164,2)</f>
        <v>0</v>
      </c>
      <c r="BL164" s="16" t="s">
        <v>176</v>
      </c>
      <c r="BM164" s="147" t="s">
        <v>224</v>
      </c>
    </row>
    <row r="165" spans="1:65" s="2" customFormat="1" ht="24.15" customHeight="1">
      <c r="A165" s="28"/>
      <c r="B165" s="135"/>
      <c r="C165" s="136" t="s">
        <v>225</v>
      </c>
      <c r="D165" s="136" t="s">
        <v>108</v>
      </c>
      <c r="E165" s="137" t="s">
        <v>226</v>
      </c>
      <c r="F165" s="138" t="s">
        <v>227</v>
      </c>
      <c r="G165" s="139" t="s">
        <v>187</v>
      </c>
      <c r="H165" s="140">
        <v>8</v>
      </c>
      <c r="I165" s="141">
        <v>0</v>
      </c>
      <c r="J165" s="141">
        <f>ROUND(I165*H165,2)</f>
        <v>0</v>
      </c>
      <c r="K165" s="142"/>
      <c r="L165" s="29"/>
      <c r="M165" s="143" t="s">
        <v>1</v>
      </c>
      <c r="N165" s="144" t="s">
        <v>33</v>
      </c>
      <c r="O165" s="145">
        <v>0.17799999999999999</v>
      </c>
      <c r="P165" s="145">
        <f>O165*H165</f>
        <v>1.4239999999999999</v>
      </c>
      <c r="Q165" s="145">
        <v>0</v>
      </c>
      <c r="R165" s="145">
        <f>Q165*H165</f>
        <v>0</v>
      </c>
      <c r="S165" s="145">
        <v>2.1000000000000001E-2</v>
      </c>
      <c r="T165" s="146">
        <f>S165*H165</f>
        <v>0.16800000000000001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47" t="s">
        <v>176</v>
      </c>
      <c r="AT165" s="147" t="s">
        <v>108</v>
      </c>
      <c r="AU165" s="147" t="s">
        <v>75</v>
      </c>
      <c r="AY165" s="16" t="s">
        <v>105</v>
      </c>
      <c r="BE165" s="148">
        <f>IF(N165="základní",J165,0)</f>
        <v>0</v>
      </c>
      <c r="BF165" s="148">
        <f>IF(N165="snížená",J165,0)</f>
        <v>0</v>
      </c>
      <c r="BG165" s="148">
        <f>IF(N165="zákl. přenesená",J165,0)</f>
        <v>0</v>
      </c>
      <c r="BH165" s="148">
        <f>IF(N165="sníž. přenesená",J165,0)</f>
        <v>0</v>
      </c>
      <c r="BI165" s="148">
        <f>IF(N165="nulová",J165,0)</f>
        <v>0</v>
      </c>
      <c r="BJ165" s="16" t="s">
        <v>73</v>
      </c>
      <c r="BK165" s="148">
        <f>ROUND(I165*H165,2)</f>
        <v>0</v>
      </c>
      <c r="BL165" s="16" t="s">
        <v>176</v>
      </c>
      <c r="BM165" s="147" t="s">
        <v>228</v>
      </c>
    </row>
    <row r="166" spans="1:65" s="2" customFormat="1" ht="33" customHeight="1">
      <c r="A166" s="28"/>
      <c r="B166" s="135"/>
      <c r="C166" s="136" t="s">
        <v>8</v>
      </c>
      <c r="D166" s="136" t="s">
        <v>108</v>
      </c>
      <c r="E166" s="137" t="s">
        <v>229</v>
      </c>
      <c r="F166" s="138" t="s">
        <v>230</v>
      </c>
      <c r="G166" s="139" t="s">
        <v>187</v>
      </c>
      <c r="H166" s="140">
        <v>6</v>
      </c>
      <c r="I166" s="141">
        <v>0</v>
      </c>
      <c r="J166" s="141">
        <f>ROUND(I166*H166,2)</f>
        <v>0</v>
      </c>
      <c r="K166" s="142"/>
      <c r="L166" s="29"/>
      <c r="M166" s="143" t="s">
        <v>1</v>
      </c>
      <c r="N166" s="144" t="s">
        <v>33</v>
      </c>
      <c r="O166" s="145">
        <v>0.59399999999999997</v>
      </c>
      <c r="P166" s="145">
        <f>O166*H166</f>
        <v>3.5640000000000001</v>
      </c>
      <c r="Q166" s="145">
        <v>1.5299999999999999E-3</v>
      </c>
      <c r="R166" s="145">
        <f>Q166*H166</f>
        <v>9.1799999999999989E-3</v>
      </c>
      <c r="S166" s="145">
        <v>0</v>
      </c>
      <c r="T166" s="146">
        <f>S166*H166</f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47" t="s">
        <v>176</v>
      </c>
      <c r="AT166" s="147" t="s">
        <v>108</v>
      </c>
      <c r="AU166" s="147" t="s">
        <v>75</v>
      </c>
      <c r="AY166" s="16" t="s">
        <v>105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16" t="s">
        <v>73</v>
      </c>
      <c r="BK166" s="148">
        <f>ROUND(I166*H166,2)</f>
        <v>0</v>
      </c>
      <c r="BL166" s="16" t="s">
        <v>176</v>
      </c>
      <c r="BM166" s="147" t="s">
        <v>231</v>
      </c>
    </row>
    <row r="167" spans="1:65" s="13" customFormat="1">
      <c r="B167" s="149"/>
      <c r="D167" s="150" t="s">
        <v>113</v>
      </c>
      <c r="E167" s="151" t="s">
        <v>1</v>
      </c>
      <c r="F167" s="152" t="s">
        <v>232</v>
      </c>
      <c r="H167" s="153">
        <v>6</v>
      </c>
      <c r="L167" s="149"/>
      <c r="M167" s="154"/>
      <c r="N167" s="155"/>
      <c r="O167" s="155"/>
      <c r="P167" s="155"/>
      <c r="Q167" s="155"/>
      <c r="R167" s="155"/>
      <c r="S167" s="155"/>
      <c r="T167" s="156"/>
      <c r="AT167" s="151" t="s">
        <v>113</v>
      </c>
      <c r="AU167" s="151" t="s">
        <v>75</v>
      </c>
      <c r="AV167" s="13" t="s">
        <v>75</v>
      </c>
      <c r="AW167" s="13" t="s">
        <v>25</v>
      </c>
      <c r="AX167" s="13" t="s">
        <v>73</v>
      </c>
      <c r="AY167" s="151" t="s">
        <v>105</v>
      </c>
    </row>
    <row r="168" spans="1:65" s="2" customFormat="1" ht="16.5" customHeight="1">
      <c r="A168" s="28"/>
      <c r="B168" s="135"/>
      <c r="C168" s="164" t="s">
        <v>176</v>
      </c>
      <c r="D168" s="164" t="s">
        <v>191</v>
      </c>
      <c r="E168" s="165" t="s">
        <v>233</v>
      </c>
      <c r="F168" s="166" t="s">
        <v>234</v>
      </c>
      <c r="G168" s="167" t="s">
        <v>235</v>
      </c>
      <c r="H168" s="168">
        <v>11.022</v>
      </c>
      <c r="I168" s="169">
        <v>0</v>
      </c>
      <c r="J168" s="169">
        <f>ROUND(I168*H168,2)</f>
        <v>0</v>
      </c>
      <c r="K168" s="170"/>
      <c r="L168" s="171"/>
      <c r="M168" s="172" t="s">
        <v>1</v>
      </c>
      <c r="N168" s="173" t="s">
        <v>33</v>
      </c>
      <c r="O168" s="145">
        <v>0</v>
      </c>
      <c r="P168" s="145">
        <f>O168*H168</f>
        <v>0</v>
      </c>
      <c r="Q168" s="145">
        <v>4.0000000000000001E-3</v>
      </c>
      <c r="R168" s="145">
        <f>Q168*H168</f>
        <v>4.4088000000000002E-2</v>
      </c>
      <c r="S168" s="145">
        <v>0</v>
      </c>
      <c r="T168" s="146">
        <f>S168*H168</f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47" t="s">
        <v>190</v>
      </c>
      <c r="AT168" s="147" t="s">
        <v>191</v>
      </c>
      <c r="AU168" s="147" t="s">
        <v>75</v>
      </c>
      <c r="AY168" s="16" t="s">
        <v>105</v>
      </c>
      <c r="BE168" s="148">
        <f>IF(N168="základní",J168,0)</f>
        <v>0</v>
      </c>
      <c r="BF168" s="148">
        <f>IF(N168="snížená",J168,0)</f>
        <v>0</v>
      </c>
      <c r="BG168" s="148">
        <f>IF(N168="zákl. přenesená",J168,0)</f>
        <v>0</v>
      </c>
      <c r="BH168" s="148">
        <f>IF(N168="sníž. přenesená",J168,0)</f>
        <v>0</v>
      </c>
      <c r="BI168" s="148">
        <f>IF(N168="nulová",J168,0)</f>
        <v>0</v>
      </c>
      <c r="BJ168" s="16" t="s">
        <v>73</v>
      </c>
      <c r="BK168" s="148">
        <f>ROUND(I168*H168,2)</f>
        <v>0</v>
      </c>
      <c r="BL168" s="16" t="s">
        <v>176</v>
      </c>
      <c r="BM168" s="147" t="s">
        <v>236</v>
      </c>
    </row>
    <row r="169" spans="1:65" s="13" customFormat="1">
      <c r="B169" s="149"/>
      <c r="D169" s="150" t="s">
        <v>113</v>
      </c>
      <c r="F169" s="152" t="s">
        <v>237</v>
      </c>
      <c r="H169" s="153">
        <v>11.022</v>
      </c>
      <c r="L169" s="149"/>
      <c r="M169" s="154"/>
      <c r="N169" s="155"/>
      <c r="O169" s="155"/>
      <c r="P169" s="155"/>
      <c r="Q169" s="155"/>
      <c r="R169" s="155"/>
      <c r="S169" s="155"/>
      <c r="T169" s="156"/>
      <c r="AT169" s="151" t="s">
        <v>113</v>
      </c>
      <c r="AU169" s="151" t="s">
        <v>75</v>
      </c>
      <c r="AV169" s="13" t="s">
        <v>75</v>
      </c>
      <c r="AW169" s="13" t="s">
        <v>3</v>
      </c>
      <c r="AX169" s="13" t="s">
        <v>73</v>
      </c>
      <c r="AY169" s="151" t="s">
        <v>105</v>
      </c>
    </row>
    <row r="170" spans="1:65" s="2" customFormat="1" ht="33" customHeight="1">
      <c r="A170" s="28"/>
      <c r="B170" s="135"/>
      <c r="C170" s="136" t="s">
        <v>238</v>
      </c>
      <c r="D170" s="136" t="s">
        <v>108</v>
      </c>
      <c r="E170" s="137" t="s">
        <v>239</v>
      </c>
      <c r="F170" s="138" t="s">
        <v>240</v>
      </c>
      <c r="G170" s="139" t="s">
        <v>187</v>
      </c>
      <c r="H170" s="140">
        <v>8</v>
      </c>
      <c r="I170" s="141">
        <v>0</v>
      </c>
      <c r="J170" s="141">
        <f>ROUND(I170*H170,2)</f>
        <v>0</v>
      </c>
      <c r="K170" s="142"/>
      <c r="L170" s="29"/>
      <c r="M170" s="143" t="s">
        <v>1</v>
      </c>
      <c r="N170" s="144" t="s">
        <v>33</v>
      </c>
      <c r="O170" s="145">
        <v>0.30399999999999999</v>
      </c>
      <c r="P170" s="145">
        <f>O170*H170</f>
        <v>2.4319999999999999</v>
      </c>
      <c r="Q170" s="145">
        <v>1.0200000000000001E-3</v>
      </c>
      <c r="R170" s="145">
        <f>Q170*H170</f>
        <v>8.1600000000000006E-3</v>
      </c>
      <c r="S170" s="145">
        <v>0</v>
      </c>
      <c r="T170" s="146">
        <f>S170*H170</f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47" t="s">
        <v>176</v>
      </c>
      <c r="AT170" s="147" t="s">
        <v>108</v>
      </c>
      <c r="AU170" s="147" t="s">
        <v>75</v>
      </c>
      <c r="AY170" s="16" t="s">
        <v>105</v>
      </c>
      <c r="BE170" s="148">
        <f>IF(N170="základní",J170,0)</f>
        <v>0</v>
      </c>
      <c r="BF170" s="148">
        <f>IF(N170="snížená",J170,0)</f>
        <v>0</v>
      </c>
      <c r="BG170" s="148">
        <f>IF(N170="zákl. přenesená",J170,0)</f>
        <v>0</v>
      </c>
      <c r="BH170" s="148">
        <f>IF(N170="sníž. přenesená",J170,0)</f>
        <v>0</v>
      </c>
      <c r="BI170" s="148">
        <f>IF(N170="nulová",J170,0)</f>
        <v>0</v>
      </c>
      <c r="BJ170" s="16" t="s">
        <v>73</v>
      </c>
      <c r="BK170" s="148">
        <f>ROUND(I170*H170,2)</f>
        <v>0</v>
      </c>
      <c r="BL170" s="16" t="s">
        <v>176</v>
      </c>
      <c r="BM170" s="147" t="s">
        <v>241</v>
      </c>
    </row>
    <row r="171" spans="1:65" s="13" customFormat="1">
      <c r="B171" s="149"/>
      <c r="D171" s="150" t="s">
        <v>113</v>
      </c>
      <c r="E171" s="151" t="s">
        <v>1</v>
      </c>
      <c r="F171" s="152" t="s">
        <v>189</v>
      </c>
      <c r="H171" s="153">
        <v>8</v>
      </c>
      <c r="L171" s="149"/>
      <c r="M171" s="154"/>
      <c r="N171" s="155"/>
      <c r="O171" s="155"/>
      <c r="P171" s="155"/>
      <c r="Q171" s="155"/>
      <c r="R171" s="155"/>
      <c r="S171" s="155"/>
      <c r="T171" s="156"/>
      <c r="AT171" s="151" t="s">
        <v>113</v>
      </c>
      <c r="AU171" s="151" t="s">
        <v>75</v>
      </c>
      <c r="AV171" s="13" t="s">
        <v>75</v>
      </c>
      <c r="AW171" s="13" t="s">
        <v>25</v>
      </c>
      <c r="AX171" s="13" t="s">
        <v>73</v>
      </c>
      <c r="AY171" s="151" t="s">
        <v>105</v>
      </c>
    </row>
    <row r="172" spans="1:65" s="2" customFormat="1" ht="24.15" customHeight="1">
      <c r="A172" s="28"/>
      <c r="B172" s="135"/>
      <c r="C172" s="164" t="s">
        <v>242</v>
      </c>
      <c r="D172" s="164" t="s">
        <v>191</v>
      </c>
      <c r="E172" s="165" t="s">
        <v>243</v>
      </c>
      <c r="F172" s="166" t="s">
        <v>244</v>
      </c>
      <c r="G172" s="167" t="s">
        <v>111</v>
      </c>
      <c r="H172" s="168">
        <v>8</v>
      </c>
      <c r="I172" s="169">
        <v>0</v>
      </c>
      <c r="J172" s="169">
        <f>ROUND(I172*H172,2)</f>
        <v>0</v>
      </c>
      <c r="K172" s="170"/>
      <c r="L172" s="171"/>
      <c r="M172" s="172" t="s">
        <v>1</v>
      </c>
      <c r="N172" s="173" t="s">
        <v>33</v>
      </c>
      <c r="O172" s="145">
        <v>0</v>
      </c>
      <c r="P172" s="145">
        <f>O172*H172</f>
        <v>0</v>
      </c>
      <c r="Q172" s="145">
        <v>1.9199999999999998E-2</v>
      </c>
      <c r="R172" s="145">
        <f>Q172*H172</f>
        <v>0.15359999999999999</v>
      </c>
      <c r="S172" s="145">
        <v>0</v>
      </c>
      <c r="T172" s="146">
        <f>S172*H172</f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47" t="s">
        <v>190</v>
      </c>
      <c r="AT172" s="147" t="s">
        <v>191</v>
      </c>
      <c r="AU172" s="147" t="s">
        <v>75</v>
      </c>
      <c r="AY172" s="16" t="s">
        <v>105</v>
      </c>
      <c r="BE172" s="148">
        <f>IF(N172="základní",J172,0)</f>
        <v>0</v>
      </c>
      <c r="BF172" s="148">
        <f>IF(N172="snížená",J172,0)</f>
        <v>0</v>
      </c>
      <c r="BG172" s="148">
        <f>IF(N172="zákl. přenesená",J172,0)</f>
        <v>0</v>
      </c>
      <c r="BH172" s="148">
        <f>IF(N172="sníž. přenesená",J172,0)</f>
        <v>0</v>
      </c>
      <c r="BI172" s="148">
        <f>IF(N172="nulová",J172,0)</f>
        <v>0</v>
      </c>
      <c r="BJ172" s="16" t="s">
        <v>73</v>
      </c>
      <c r="BK172" s="148">
        <f>ROUND(I172*H172,2)</f>
        <v>0</v>
      </c>
      <c r="BL172" s="16" t="s">
        <v>176</v>
      </c>
      <c r="BM172" s="147" t="s">
        <v>245</v>
      </c>
    </row>
    <row r="173" spans="1:65" s="2" customFormat="1" ht="24.15" customHeight="1">
      <c r="A173" s="28"/>
      <c r="B173" s="135"/>
      <c r="C173" s="136" t="s">
        <v>246</v>
      </c>
      <c r="D173" s="136" t="s">
        <v>108</v>
      </c>
      <c r="E173" s="137" t="s">
        <v>247</v>
      </c>
      <c r="F173" s="138" t="s">
        <v>248</v>
      </c>
      <c r="G173" s="139" t="s">
        <v>111</v>
      </c>
      <c r="H173" s="140">
        <v>2.7</v>
      </c>
      <c r="I173" s="141">
        <v>0</v>
      </c>
      <c r="J173" s="141">
        <f>ROUND(I173*H173,2)</f>
        <v>0</v>
      </c>
      <c r="K173" s="142"/>
      <c r="L173" s="29"/>
      <c r="M173" s="143" t="s">
        <v>1</v>
      </c>
      <c r="N173" s="144" t="s">
        <v>33</v>
      </c>
      <c r="O173" s="145">
        <v>0.03</v>
      </c>
      <c r="P173" s="145">
        <f>O173*H173</f>
        <v>8.1000000000000003E-2</v>
      </c>
      <c r="Q173" s="145">
        <v>0</v>
      </c>
      <c r="R173" s="145">
        <f>Q173*H173</f>
        <v>0</v>
      </c>
      <c r="S173" s="145">
        <v>0</v>
      </c>
      <c r="T173" s="146">
        <f>S173*H173</f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47" t="s">
        <v>176</v>
      </c>
      <c r="AT173" s="147" t="s">
        <v>108</v>
      </c>
      <c r="AU173" s="147" t="s">
        <v>75</v>
      </c>
      <c r="AY173" s="16" t="s">
        <v>105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6" t="s">
        <v>73</v>
      </c>
      <c r="BK173" s="148">
        <f>ROUND(I173*H173,2)</f>
        <v>0</v>
      </c>
      <c r="BL173" s="16" t="s">
        <v>176</v>
      </c>
      <c r="BM173" s="147" t="s">
        <v>249</v>
      </c>
    </row>
    <row r="174" spans="1:65" s="2" customFormat="1" ht="24.15" customHeight="1">
      <c r="A174" s="28"/>
      <c r="B174" s="135"/>
      <c r="C174" s="136" t="s">
        <v>250</v>
      </c>
      <c r="D174" s="136" t="s">
        <v>108</v>
      </c>
      <c r="E174" s="137" t="s">
        <v>251</v>
      </c>
      <c r="F174" s="138" t="s">
        <v>252</v>
      </c>
      <c r="G174" s="139" t="s">
        <v>111</v>
      </c>
      <c r="H174" s="140">
        <v>2.7</v>
      </c>
      <c r="I174" s="141">
        <v>0</v>
      </c>
      <c r="J174" s="141">
        <f>ROUND(I174*H174,2)</f>
        <v>0</v>
      </c>
      <c r="K174" s="142"/>
      <c r="L174" s="29"/>
      <c r="M174" s="143" t="s">
        <v>1</v>
      </c>
      <c r="N174" s="144" t="s">
        <v>33</v>
      </c>
      <c r="O174" s="145">
        <v>0.1</v>
      </c>
      <c r="P174" s="145">
        <f>O174*H174</f>
        <v>0.27</v>
      </c>
      <c r="Q174" s="145">
        <v>0</v>
      </c>
      <c r="R174" s="145">
        <f>Q174*H174</f>
        <v>0</v>
      </c>
      <c r="S174" s="145">
        <v>0</v>
      </c>
      <c r="T174" s="146">
        <f>S174*H174</f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47" t="s">
        <v>176</v>
      </c>
      <c r="AT174" s="147" t="s">
        <v>108</v>
      </c>
      <c r="AU174" s="147" t="s">
        <v>75</v>
      </c>
      <c r="AY174" s="16" t="s">
        <v>105</v>
      </c>
      <c r="BE174" s="148">
        <f>IF(N174="základní",J174,0)</f>
        <v>0</v>
      </c>
      <c r="BF174" s="148">
        <f>IF(N174="snížená",J174,0)</f>
        <v>0</v>
      </c>
      <c r="BG174" s="148">
        <f>IF(N174="zákl. přenesená",J174,0)</f>
        <v>0</v>
      </c>
      <c r="BH174" s="148">
        <f>IF(N174="sníž. přenesená",J174,0)</f>
        <v>0</v>
      </c>
      <c r="BI174" s="148">
        <f>IF(N174="nulová",J174,0)</f>
        <v>0</v>
      </c>
      <c r="BJ174" s="16" t="s">
        <v>73</v>
      </c>
      <c r="BK174" s="148">
        <f>ROUND(I174*H174,2)</f>
        <v>0</v>
      </c>
      <c r="BL174" s="16" t="s">
        <v>176</v>
      </c>
      <c r="BM174" s="147" t="s">
        <v>253</v>
      </c>
    </row>
    <row r="175" spans="1:65" s="2" customFormat="1" ht="16.5" customHeight="1">
      <c r="A175" s="28"/>
      <c r="B175" s="135"/>
      <c r="C175" s="136" t="s">
        <v>254</v>
      </c>
      <c r="D175" s="136" t="s">
        <v>108</v>
      </c>
      <c r="E175" s="137" t="s">
        <v>255</v>
      </c>
      <c r="F175" s="138" t="s">
        <v>256</v>
      </c>
      <c r="G175" s="139" t="s">
        <v>187</v>
      </c>
      <c r="H175" s="140">
        <v>10</v>
      </c>
      <c r="I175" s="141">
        <v>0</v>
      </c>
      <c r="J175" s="141">
        <f>ROUND(I175*H175,2)</f>
        <v>0</v>
      </c>
      <c r="K175" s="142"/>
      <c r="L175" s="29"/>
      <c r="M175" s="143" t="s">
        <v>1</v>
      </c>
      <c r="N175" s="144" t="s">
        <v>33</v>
      </c>
      <c r="O175" s="145">
        <v>0.05</v>
      </c>
      <c r="P175" s="145">
        <f>O175*H175</f>
        <v>0.5</v>
      </c>
      <c r="Q175" s="145">
        <v>3.0000000000000001E-5</v>
      </c>
      <c r="R175" s="145">
        <f>Q175*H175</f>
        <v>3.0000000000000003E-4</v>
      </c>
      <c r="S175" s="145">
        <v>0</v>
      </c>
      <c r="T175" s="146">
        <f>S175*H175</f>
        <v>0</v>
      </c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R175" s="147" t="s">
        <v>176</v>
      </c>
      <c r="AT175" s="147" t="s">
        <v>108</v>
      </c>
      <c r="AU175" s="147" t="s">
        <v>75</v>
      </c>
      <c r="AY175" s="16" t="s">
        <v>105</v>
      </c>
      <c r="BE175" s="148">
        <f>IF(N175="základní",J175,0)</f>
        <v>0</v>
      </c>
      <c r="BF175" s="148">
        <f>IF(N175="snížená",J175,0)</f>
        <v>0</v>
      </c>
      <c r="BG175" s="148">
        <f>IF(N175="zákl. přenesená",J175,0)</f>
        <v>0</v>
      </c>
      <c r="BH175" s="148">
        <f>IF(N175="sníž. přenesená",J175,0)</f>
        <v>0</v>
      </c>
      <c r="BI175" s="148">
        <f>IF(N175="nulová",J175,0)</f>
        <v>0</v>
      </c>
      <c r="BJ175" s="16" t="s">
        <v>73</v>
      </c>
      <c r="BK175" s="148">
        <f>ROUND(I175*H175,2)</f>
        <v>0</v>
      </c>
      <c r="BL175" s="16" t="s">
        <v>176</v>
      </c>
      <c r="BM175" s="147" t="s">
        <v>257</v>
      </c>
    </row>
    <row r="176" spans="1:65" s="13" customFormat="1">
      <c r="B176" s="149"/>
      <c r="D176" s="150" t="s">
        <v>113</v>
      </c>
      <c r="E176" s="151" t="s">
        <v>1</v>
      </c>
      <c r="F176" s="152" t="s">
        <v>258</v>
      </c>
      <c r="H176" s="153">
        <v>10</v>
      </c>
      <c r="L176" s="149"/>
      <c r="M176" s="154"/>
      <c r="N176" s="155"/>
      <c r="O176" s="155"/>
      <c r="P176" s="155"/>
      <c r="Q176" s="155"/>
      <c r="R176" s="155"/>
      <c r="S176" s="155"/>
      <c r="T176" s="156"/>
      <c r="AT176" s="151" t="s">
        <v>113</v>
      </c>
      <c r="AU176" s="151" t="s">
        <v>75</v>
      </c>
      <c r="AV176" s="13" t="s">
        <v>75</v>
      </c>
      <c r="AW176" s="13" t="s">
        <v>25</v>
      </c>
      <c r="AX176" s="13" t="s">
        <v>73</v>
      </c>
      <c r="AY176" s="151" t="s">
        <v>105</v>
      </c>
    </row>
    <row r="177" spans="1:65" s="2" customFormat="1" ht="24.15" customHeight="1">
      <c r="A177" s="28"/>
      <c r="B177" s="135"/>
      <c r="C177" s="136" t="s">
        <v>259</v>
      </c>
      <c r="D177" s="136" t="s">
        <v>108</v>
      </c>
      <c r="E177" s="137" t="s">
        <v>260</v>
      </c>
      <c r="F177" s="138" t="s">
        <v>261</v>
      </c>
      <c r="G177" s="139" t="s">
        <v>111</v>
      </c>
      <c r="H177" s="140">
        <v>2.7</v>
      </c>
      <c r="I177" s="141">
        <v>0</v>
      </c>
      <c r="J177" s="141">
        <f>ROUND(I177*H177,2)</f>
        <v>0</v>
      </c>
      <c r="K177" s="142"/>
      <c r="L177" s="29"/>
      <c r="M177" s="143" t="s">
        <v>1</v>
      </c>
      <c r="N177" s="144" t="s">
        <v>33</v>
      </c>
      <c r="O177" s="145">
        <v>4.1000000000000002E-2</v>
      </c>
      <c r="P177" s="145">
        <f>O177*H177</f>
        <v>0.11070000000000001</v>
      </c>
      <c r="Q177" s="145">
        <v>5.0000000000000002E-5</v>
      </c>
      <c r="R177" s="145">
        <f>Q177*H177</f>
        <v>1.3500000000000003E-4</v>
      </c>
      <c r="S177" s="145">
        <v>0</v>
      </c>
      <c r="T177" s="146">
        <f>S177*H177</f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47" t="s">
        <v>176</v>
      </c>
      <c r="AT177" s="147" t="s">
        <v>108</v>
      </c>
      <c r="AU177" s="147" t="s">
        <v>75</v>
      </c>
      <c r="AY177" s="16" t="s">
        <v>105</v>
      </c>
      <c r="BE177" s="148">
        <f>IF(N177="základní",J177,0)</f>
        <v>0</v>
      </c>
      <c r="BF177" s="148">
        <f>IF(N177="snížená",J177,0)</f>
        <v>0</v>
      </c>
      <c r="BG177" s="148">
        <f>IF(N177="zákl. přenesená",J177,0)</f>
        <v>0</v>
      </c>
      <c r="BH177" s="148">
        <f>IF(N177="sníž. přenesená",J177,0)</f>
        <v>0</v>
      </c>
      <c r="BI177" s="148">
        <f>IF(N177="nulová",J177,0)</f>
        <v>0</v>
      </c>
      <c r="BJ177" s="16" t="s">
        <v>73</v>
      </c>
      <c r="BK177" s="148">
        <f>ROUND(I177*H177,2)</f>
        <v>0</v>
      </c>
      <c r="BL177" s="16" t="s">
        <v>176</v>
      </c>
      <c r="BM177" s="147" t="s">
        <v>262</v>
      </c>
    </row>
    <row r="178" spans="1:65" s="2" customFormat="1" ht="16.5" customHeight="1">
      <c r="A178" s="28"/>
      <c r="B178" s="135"/>
      <c r="C178" s="136" t="s">
        <v>263</v>
      </c>
      <c r="D178" s="136" t="s">
        <v>108</v>
      </c>
      <c r="E178" s="137" t="s">
        <v>264</v>
      </c>
      <c r="F178" s="138" t="s">
        <v>265</v>
      </c>
      <c r="G178" s="139" t="s">
        <v>187</v>
      </c>
      <c r="H178" s="140">
        <v>6</v>
      </c>
      <c r="I178" s="141">
        <v>0</v>
      </c>
      <c r="J178" s="141">
        <f>ROUND(I178*H178,2)</f>
        <v>0</v>
      </c>
      <c r="K178" s="142"/>
      <c r="L178" s="29"/>
      <c r="M178" s="143" t="s">
        <v>1</v>
      </c>
      <c r="N178" s="144" t="s">
        <v>33</v>
      </c>
      <c r="O178" s="145">
        <v>1.4999999999999999E-2</v>
      </c>
      <c r="P178" s="145">
        <f>O178*H178</f>
        <v>0.09</v>
      </c>
      <c r="Q178" s="145">
        <v>0</v>
      </c>
      <c r="R178" s="145">
        <f>Q178*H178</f>
        <v>0</v>
      </c>
      <c r="S178" s="145">
        <v>1.9000000000000001E-4</v>
      </c>
      <c r="T178" s="146">
        <f>S178*H178</f>
        <v>1.14E-3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47" t="s">
        <v>176</v>
      </c>
      <c r="AT178" s="147" t="s">
        <v>108</v>
      </c>
      <c r="AU178" s="147" t="s">
        <v>75</v>
      </c>
      <c r="AY178" s="16" t="s">
        <v>105</v>
      </c>
      <c r="BE178" s="148">
        <f>IF(N178="základní",J178,0)</f>
        <v>0</v>
      </c>
      <c r="BF178" s="148">
        <f>IF(N178="snížená",J178,0)</f>
        <v>0</v>
      </c>
      <c r="BG178" s="148">
        <f>IF(N178="zákl. přenesená",J178,0)</f>
        <v>0</v>
      </c>
      <c r="BH178" s="148">
        <f>IF(N178="sníž. přenesená",J178,0)</f>
        <v>0</v>
      </c>
      <c r="BI178" s="148">
        <f>IF(N178="nulová",J178,0)</f>
        <v>0</v>
      </c>
      <c r="BJ178" s="16" t="s">
        <v>73</v>
      </c>
      <c r="BK178" s="148">
        <f>ROUND(I178*H178,2)</f>
        <v>0</v>
      </c>
      <c r="BL178" s="16" t="s">
        <v>176</v>
      </c>
      <c r="BM178" s="147" t="s">
        <v>266</v>
      </c>
    </row>
    <row r="179" spans="1:65" s="2" customFormat="1" ht="24.15" customHeight="1">
      <c r="A179" s="28"/>
      <c r="B179" s="135"/>
      <c r="C179" s="136" t="s">
        <v>267</v>
      </c>
      <c r="D179" s="136" t="s">
        <v>108</v>
      </c>
      <c r="E179" s="137" t="s">
        <v>268</v>
      </c>
      <c r="F179" s="138" t="s">
        <v>269</v>
      </c>
      <c r="G179" s="139" t="s">
        <v>199</v>
      </c>
      <c r="H179" s="140">
        <v>302.32600000000002</v>
      </c>
      <c r="I179" s="141">
        <v>0</v>
      </c>
      <c r="J179" s="141">
        <f>ROUND(I179*H179,2)</f>
        <v>0</v>
      </c>
      <c r="K179" s="142"/>
      <c r="L179" s="29"/>
      <c r="M179" s="174" t="s">
        <v>1</v>
      </c>
      <c r="N179" s="175" t="s">
        <v>33</v>
      </c>
      <c r="O179" s="176">
        <v>0</v>
      </c>
      <c r="P179" s="176">
        <f>O179*H179</f>
        <v>0</v>
      </c>
      <c r="Q179" s="176">
        <v>0</v>
      </c>
      <c r="R179" s="176">
        <f>Q179*H179</f>
        <v>0</v>
      </c>
      <c r="S179" s="176">
        <v>0</v>
      </c>
      <c r="T179" s="177">
        <f>S179*H179</f>
        <v>0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47" t="s">
        <v>176</v>
      </c>
      <c r="AT179" s="147" t="s">
        <v>108</v>
      </c>
      <c r="AU179" s="147" t="s">
        <v>75</v>
      </c>
      <c r="AY179" s="16" t="s">
        <v>105</v>
      </c>
      <c r="BE179" s="148">
        <f>IF(N179="základní",J179,0)</f>
        <v>0</v>
      </c>
      <c r="BF179" s="148">
        <f>IF(N179="snížená",J179,0)</f>
        <v>0</v>
      </c>
      <c r="BG179" s="148">
        <f>IF(N179="zákl. přenesená",J179,0)</f>
        <v>0</v>
      </c>
      <c r="BH179" s="148">
        <f>IF(N179="sníž. přenesená",J179,0)</f>
        <v>0</v>
      </c>
      <c r="BI179" s="148">
        <f>IF(N179="nulová",J179,0)</f>
        <v>0</v>
      </c>
      <c r="BJ179" s="16" t="s">
        <v>73</v>
      </c>
      <c r="BK179" s="148">
        <f>ROUND(I179*H179,2)</f>
        <v>0</v>
      </c>
      <c r="BL179" s="16" t="s">
        <v>176</v>
      </c>
      <c r="BM179" s="147" t="s">
        <v>270</v>
      </c>
    </row>
    <row r="180" spans="1:65" s="2" customFormat="1" ht="6.9" customHeight="1">
      <c r="A180" s="28"/>
      <c r="B180" s="43"/>
      <c r="C180" s="44"/>
      <c r="D180" s="44"/>
      <c r="E180" s="44"/>
      <c r="F180" s="44"/>
      <c r="G180" s="44"/>
      <c r="H180" s="44"/>
      <c r="I180" s="44"/>
      <c r="J180" s="44"/>
      <c r="K180" s="44"/>
      <c r="L180" s="29"/>
      <c r="M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</row>
  </sheetData>
  <autoFilter ref="C119:K179"/>
  <mergeCells count="6">
    <mergeCell ref="E112:H112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02 - Oprava schodiště - M...</vt:lpstr>
      <vt:lpstr>'02 - Oprava schodiště - M...'!Názvy_tisku</vt:lpstr>
      <vt:lpstr>'Rekapitulace stavby'!Názvy_tisku</vt:lpstr>
      <vt:lpstr>'02 - Oprava schodiště - M...'!Oblast_tisku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LAPTOP-K4GMUF46\hydor</dc:creator>
  <cp:lastModifiedBy>HP</cp:lastModifiedBy>
  <cp:lastPrinted>2022-09-12T05:45:19Z</cp:lastPrinted>
  <dcterms:created xsi:type="dcterms:W3CDTF">2022-09-12T05:35:00Z</dcterms:created>
  <dcterms:modified xsi:type="dcterms:W3CDTF">2022-09-27T08:59:42Z</dcterms:modified>
</cp:coreProperties>
</file>